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-140" yWindow="20" windowWidth="32600" windowHeight="20540" tabRatio="500"/>
  </bookViews>
  <sheets>
    <sheet name="Sheet1" sheetId="1" r:id="rId1"/>
    <sheet name="Calculation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2" l="1"/>
  <c r="H20" i="2"/>
  <c r="A18" i="2"/>
  <c r="H18" i="2"/>
  <c r="A14" i="2"/>
  <c r="H14" i="2"/>
  <c r="A10" i="2"/>
  <c r="H10" i="2"/>
  <c r="A16" i="2"/>
  <c r="H16" i="2"/>
  <c r="A8" i="2"/>
  <c r="H8" i="2"/>
  <c r="A6" i="2"/>
  <c r="H6" i="2"/>
  <c r="H4" i="2"/>
  <c r="A12" i="2"/>
  <c r="H12" i="2"/>
  <c r="H24" i="2"/>
  <c r="H26" i="2"/>
  <c r="D31" i="2"/>
  <c r="A4" i="2"/>
  <c r="F4" i="2"/>
  <c r="J4" i="2"/>
  <c r="L4" i="2"/>
  <c r="N4" i="2"/>
  <c r="P4" i="2"/>
  <c r="R4" i="2"/>
  <c r="T4" i="2"/>
  <c r="V4" i="2"/>
  <c r="X4" i="2"/>
  <c r="Z4" i="2"/>
  <c r="AC4" i="2"/>
  <c r="AF4" i="2"/>
  <c r="D6" i="2"/>
  <c r="F6" i="2"/>
  <c r="J6" i="2"/>
  <c r="L6" i="2"/>
  <c r="N6" i="2"/>
  <c r="P6" i="2"/>
  <c r="R6" i="2"/>
  <c r="T6" i="2"/>
  <c r="V6" i="2"/>
  <c r="X6" i="2"/>
  <c r="Z6" i="2"/>
  <c r="AC6" i="2"/>
  <c r="AF6" i="2"/>
  <c r="D8" i="2"/>
  <c r="F8" i="2"/>
  <c r="J8" i="2"/>
  <c r="L8" i="2"/>
  <c r="N8" i="2"/>
  <c r="P8" i="2"/>
  <c r="R8" i="2"/>
  <c r="T8" i="2"/>
  <c r="V8" i="2"/>
  <c r="X8" i="2"/>
  <c r="Z8" i="2"/>
  <c r="AC8" i="2"/>
  <c r="AF8" i="2"/>
  <c r="D10" i="2"/>
  <c r="F10" i="2"/>
  <c r="J10" i="2"/>
  <c r="L10" i="2"/>
  <c r="N10" i="2"/>
  <c r="P10" i="2"/>
  <c r="R10" i="2"/>
  <c r="T10" i="2"/>
  <c r="V10" i="2"/>
  <c r="X10" i="2"/>
  <c r="Z10" i="2"/>
  <c r="AC10" i="2"/>
  <c r="AF10" i="2"/>
  <c r="D12" i="2"/>
  <c r="F12" i="2"/>
  <c r="J12" i="2"/>
  <c r="L12" i="2"/>
  <c r="N12" i="2"/>
  <c r="P12" i="2"/>
  <c r="R12" i="2"/>
  <c r="T12" i="2"/>
  <c r="V12" i="2"/>
  <c r="X12" i="2"/>
  <c r="Z12" i="2"/>
  <c r="AC12" i="2"/>
  <c r="AF12" i="2"/>
  <c r="D14" i="2"/>
  <c r="F14" i="2"/>
  <c r="J14" i="2"/>
  <c r="L14" i="2"/>
  <c r="N14" i="2"/>
  <c r="P14" i="2"/>
  <c r="R14" i="2"/>
  <c r="T14" i="2"/>
  <c r="V14" i="2"/>
  <c r="X14" i="2"/>
  <c r="Z14" i="2"/>
  <c r="AC14" i="2"/>
  <c r="AF14" i="2"/>
  <c r="D16" i="2"/>
  <c r="F16" i="2"/>
  <c r="J16" i="2"/>
  <c r="L16" i="2"/>
  <c r="N16" i="2"/>
  <c r="P16" i="2"/>
  <c r="R16" i="2"/>
  <c r="T16" i="2"/>
  <c r="V16" i="2"/>
  <c r="X16" i="2"/>
  <c r="Z16" i="2"/>
  <c r="AC16" i="2"/>
  <c r="AF16" i="2"/>
  <c r="D18" i="2"/>
  <c r="F18" i="2"/>
  <c r="J18" i="2"/>
  <c r="L18" i="2"/>
  <c r="N18" i="2"/>
  <c r="P18" i="2"/>
  <c r="R18" i="2"/>
  <c r="T18" i="2"/>
  <c r="V18" i="2"/>
  <c r="X18" i="2"/>
  <c r="Z18" i="2"/>
  <c r="AC18" i="2"/>
  <c r="AF18" i="2"/>
  <c r="A20" i="2"/>
  <c r="D20" i="2"/>
  <c r="F20" i="2"/>
  <c r="J20" i="2"/>
  <c r="L20" i="2"/>
  <c r="N20" i="2"/>
  <c r="P20" i="2"/>
  <c r="R20" i="2"/>
  <c r="T20" i="2"/>
  <c r="V20" i="2"/>
  <c r="X20" i="2"/>
  <c r="Z20" i="2"/>
  <c r="AC20" i="2"/>
  <c r="AF20" i="2"/>
  <c r="A22" i="2"/>
  <c r="D22" i="2"/>
  <c r="F22" i="2"/>
  <c r="J22" i="2"/>
  <c r="L22" i="2"/>
  <c r="N22" i="2"/>
  <c r="P22" i="2"/>
  <c r="R22" i="2"/>
  <c r="T22" i="2"/>
  <c r="V22" i="2"/>
  <c r="X22" i="2"/>
  <c r="Z22" i="2"/>
  <c r="AC22" i="2"/>
  <c r="AF22" i="2"/>
  <c r="C24" i="2"/>
  <c r="D24" i="2"/>
  <c r="E24" i="2"/>
  <c r="F24" i="2"/>
  <c r="G24" i="2"/>
  <c r="I24" i="2"/>
  <c r="J24" i="2"/>
  <c r="K24" i="2"/>
  <c r="L24" i="2"/>
  <c r="M24" i="2"/>
  <c r="N24" i="2"/>
  <c r="O24" i="2"/>
  <c r="P24" i="2"/>
  <c r="Q24" i="2"/>
  <c r="R24" i="2"/>
  <c r="S24" i="2"/>
  <c r="T24" i="2"/>
  <c r="V24" i="2"/>
  <c r="X24" i="2"/>
  <c r="Z24" i="2"/>
  <c r="AA24" i="2"/>
  <c r="AC24" i="2"/>
  <c r="AD24" i="2"/>
  <c r="AF24" i="2"/>
  <c r="D25" i="2"/>
  <c r="F25" i="2"/>
  <c r="H25" i="2"/>
  <c r="J25" i="2"/>
  <c r="L25" i="2"/>
  <c r="P25" i="2"/>
  <c r="R25" i="2"/>
  <c r="T25" i="2"/>
  <c r="AC25" i="2"/>
  <c r="AF25" i="2"/>
  <c r="D26" i="2"/>
  <c r="F26" i="2"/>
  <c r="J26" i="2"/>
  <c r="L26" i="2"/>
  <c r="N26" i="2"/>
  <c r="P26" i="2"/>
  <c r="R26" i="2"/>
  <c r="T26" i="2"/>
  <c r="V26" i="2"/>
  <c r="X26" i="2"/>
  <c r="Z26" i="2"/>
  <c r="AC26" i="2"/>
  <c r="AF26" i="2"/>
  <c r="D29" i="2"/>
  <c r="D30" i="2"/>
  <c r="D32" i="2"/>
  <c r="D33" i="2"/>
  <c r="D35" i="2"/>
  <c r="D36" i="2"/>
  <c r="D38" i="2"/>
  <c r="D39" i="2"/>
  <c r="D40" i="2"/>
  <c r="D42" i="2"/>
  <c r="D43" i="2"/>
  <c r="D44" i="2"/>
  <c r="D45" i="2"/>
</calcChain>
</file>

<file path=xl/sharedStrings.xml><?xml version="1.0" encoding="utf-8"?>
<sst xmlns="http://schemas.openxmlformats.org/spreadsheetml/2006/main" count="74" uniqueCount="73">
  <si>
    <t>Safety &amp; security</t>
  </si>
  <si>
    <t>Liberty and privacy</t>
  </si>
  <si>
    <t>Planned economy</t>
  </si>
  <si>
    <t>Market economy</t>
  </si>
  <si>
    <t>Public sector</t>
  </si>
  <si>
    <t>Private sector</t>
  </si>
  <si>
    <t>Regulated</t>
  </si>
  <si>
    <t>Unregulated</t>
  </si>
  <si>
    <t>Change &amp; innovation</t>
  </si>
  <si>
    <t>Conservation &amp; caution</t>
  </si>
  <si>
    <t>Localism</t>
  </si>
  <si>
    <t>Globalism/Internationalism</t>
  </si>
  <si>
    <t>Investment in infrastructure</t>
  </si>
  <si>
    <t>Investment in people</t>
  </si>
  <si>
    <t>Welcoming strangers</t>
  </si>
  <si>
    <t>Community cohesion</t>
  </si>
  <si>
    <t>Saving for the future</t>
  </si>
  <si>
    <t>Borrowing from the future to invest now</t>
  </si>
  <si>
    <t>A large number of small enterprises</t>
  </si>
  <si>
    <t>A small number of large enterprises</t>
  </si>
  <si>
    <t>Life quality / wellbeing</t>
  </si>
  <si>
    <t>Health</t>
  </si>
  <si>
    <t>Happiness</t>
  </si>
  <si>
    <t>Employment</t>
  </si>
  <si>
    <t>Relative equality</t>
  </si>
  <si>
    <t>Culture</t>
  </si>
  <si>
    <t>Educational opportunity/attainment</t>
  </si>
  <si>
    <t>Cultural access/output</t>
  </si>
  <si>
    <t>Environment</t>
  </si>
  <si>
    <t>Level of resource use</t>
  </si>
  <si>
    <t>Level of pollution</t>
  </si>
  <si>
    <t>Biodiversity</t>
  </si>
  <si>
    <t>Polity</t>
  </si>
  <si>
    <t>Level of democracy</t>
  </si>
  <si>
    <t>Freedom of speech</t>
  </si>
  <si>
    <t>Access to justice</t>
  </si>
  <si>
    <t>International relations</t>
  </si>
  <si>
    <t>Health factor</t>
  </si>
  <si>
    <t>Health formulae</t>
  </si>
  <si>
    <t>Happiness factor</t>
  </si>
  <si>
    <t>Happiness formulae</t>
  </si>
  <si>
    <t>Totals</t>
  </si>
  <si>
    <t>Adjusted to ±5</t>
  </si>
  <si>
    <t>Bar score</t>
  </si>
  <si>
    <t>Employment factor</t>
  </si>
  <si>
    <t>Employment formulae</t>
  </si>
  <si>
    <t>C&amp;D factor</t>
  </si>
  <si>
    <t>C&amp;D formulae</t>
  </si>
  <si>
    <t>Crime &amp; disorder (freedom from)</t>
  </si>
  <si>
    <t>Equality factor</t>
  </si>
  <si>
    <t>Equality formulae</t>
  </si>
  <si>
    <t>Education factor</t>
  </si>
  <si>
    <t>Education formulae</t>
  </si>
  <si>
    <t>Max</t>
  </si>
  <si>
    <t>Cultural factor</t>
  </si>
  <si>
    <t>Cultural formulae</t>
  </si>
  <si>
    <t>Resource factor</t>
  </si>
  <si>
    <t>Resource formulae</t>
  </si>
  <si>
    <t>Pollution factor</t>
  </si>
  <si>
    <t>Pollution formulae</t>
  </si>
  <si>
    <t>Biodiversity factor</t>
  </si>
  <si>
    <t>Biodiversity formulae</t>
  </si>
  <si>
    <t>Democracy factor</t>
  </si>
  <si>
    <t>Democracy formulae</t>
  </si>
  <si>
    <t>Free speech factor</t>
  </si>
  <si>
    <t>Free speech formulae</t>
  </si>
  <si>
    <t>Justice factor</t>
  </si>
  <si>
    <t>Justice formulae</t>
  </si>
  <si>
    <t>centre</t>
  </si>
  <si>
    <t>Internation factor</t>
  </si>
  <si>
    <t>Internation formulae</t>
  </si>
  <si>
    <t>Calculations</t>
  </si>
  <si>
    <t>Outcomes/Success factors - %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</si>
</sst>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</font>
    <font>
      <sz val="9"/>
      <color theme="1"/>
      <name val="Calibri"/>
    </font>
    <font>
      <sz val="12"/>
      <color theme="1"/>
      <name val="Calibri"/>
    </font>
    <font>
      <sz val="8"/>
      <name val="Calibri"/>
      <family val="2"/>
      <scheme val="minor"/>
    </font>
    <font>
      <u/>
      <sz val="12"/>
      <color theme="1"/>
      <name val="Calibri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66CC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66CC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C4D0"/>
        <bgColor indexed="64"/>
      </patternFill>
    </fill>
    <fill>
      <patternFill patternType="solid">
        <fgColor rgb="FFBCE2E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1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7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right" vertical="center" wrapText="1" indent="2"/>
    </xf>
    <xf numFmtId="0" fontId="6" fillId="3" borderId="0" xfId="0" applyFont="1" applyFill="1" applyAlignment="1">
      <alignment horizontal="right" vertical="center" wrapText="1" indent="2"/>
    </xf>
    <xf numFmtId="0" fontId="6" fillId="4" borderId="0" xfId="0" applyFont="1" applyFill="1" applyAlignment="1">
      <alignment horizontal="right" vertical="center" wrapText="1" indent="2"/>
    </xf>
    <xf numFmtId="0" fontId="6" fillId="5" borderId="0" xfId="0" applyFont="1" applyFill="1" applyAlignment="1">
      <alignment horizontal="left" vertical="center" wrapText="1" inden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6" borderId="0" xfId="0" applyFont="1" applyFill="1" applyAlignment="1">
      <alignment horizontal="right" vertical="center" wrapText="1" indent="2"/>
    </xf>
    <xf numFmtId="0" fontId="6" fillId="7" borderId="0" xfId="0" applyFont="1" applyFill="1" applyAlignment="1">
      <alignment horizontal="right" vertical="center" wrapText="1" indent="2"/>
    </xf>
    <xf numFmtId="0" fontId="6" fillId="8" borderId="0" xfId="0" applyFont="1" applyFill="1" applyAlignment="1">
      <alignment horizontal="right" vertical="center" wrapText="1" indent="2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6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9" borderId="0" xfId="0" applyFont="1" applyFill="1" applyAlignment="1">
      <alignment horizontal="left" vertical="center" wrapText="1" indent="1"/>
    </xf>
    <xf numFmtId="0" fontId="6" fillId="10" borderId="0" xfId="0" applyFont="1" applyFill="1" applyAlignment="1">
      <alignment horizontal="left" vertical="center" wrapText="1" indent="1"/>
    </xf>
    <xf numFmtId="0" fontId="6" fillId="11" borderId="0" xfId="0" applyFont="1" applyFill="1" applyAlignment="1">
      <alignment horizontal="left" vertical="center" wrapText="1" indent="1"/>
    </xf>
    <xf numFmtId="0" fontId="6" fillId="12" borderId="0" xfId="0" applyFont="1" applyFill="1" applyAlignment="1">
      <alignment horizontal="left" vertical="center" wrapText="1" indent="1"/>
    </xf>
    <xf numFmtId="0" fontId="6" fillId="13" borderId="0" xfId="0" applyFont="1" applyFill="1" applyAlignment="1">
      <alignment horizontal="left" vertical="center" wrapText="1" indent="1"/>
    </xf>
    <xf numFmtId="0" fontId="6" fillId="14" borderId="0" xfId="0" applyFont="1" applyFill="1" applyAlignment="1">
      <alignment horizontal="right" vertical="center" wrapText="1" indent="2"/>
    </xf>
    <xf numFmtId="0" fontId="6" fillId="15" borderId="0" xfId="0" applyFont="1" applyFill="1" applyAlignment="1">
      <alignment horizontal="left" vertical="center" wrapText="1" indent="1"/>
    </xf>
    <xf numFmtId="0" fontId="6" fillId="16" borderId="0" xfId="0" applyFont="1" applyFill="1" applyAlignment="1">
      <alignment horizontal="right" vertical="center" wrapText="1" indent="2"/>
    </xf>
    <xf numFmtId="0" fontId="6" fillId="17" borderId="0" xfId="0" applyFont="1" applyFill="1" applyAlignment="1">
      <alignment horizontal="right" vertical="center" wrapText="1" indent="2"/>
    </xf>
    <xf numFmtId="0" fontId="6" fillId="18" borderId="0" xfId="0" applyFont="1" applyFill="1" applyAlignment="1">
      <alignment horizontal="left" vertical="center" wrapText="1" indent="1"/>
    </xf>
    <xf numFmtId="0" fontId="6" fillId="19" borderId="0" xfId="0" applyFont="1" applyFill="1" applyAlignment="1">
      <alignment horizontal="left" vertical="center" wrapText="1" indent="1"/>
    </xf>
    <xf numFmtId="0" fontId="6" fillId="20" borderId="0" xfId="0" applyFont="1" applyFill="1" applyAlignment="1">
      <alignment horizontal="right" vertical="center" wrapText="1" indent="2"/>
    </xf>
    <xf numFmtId="0" fontId="6" fillId="21" borderId="0" xfId="0" applyFont="1" applyFill="1" applyAlignment="1">
      <alignment horizontal="right" vertical="center" wrapText="1" indent="2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6" fillId="22" borderId="0" xfId="0" applyFont="1" applyFill="1" applyAlignment="1">
      <alignment horizontal="left" vertical="center" wrapText="1" indent="1"/>
    </xf>
    <xf numFmtId="9" fontId="0" fillId="0" borderId="0" xfId="1" applyFont="1"/>
    <xf numFmtId="9" fontId="0" fillId="0" borderId="2" xfId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6" xfId="0" applyFont="1" applyBorder="1"/>
    <xf numFmtId="9" fontId="0" fillId="0" borderId="0" xfId="0" applyNumberFormat="1"/>
    <xf numFmtId="0" fontId="0" fillId="0" borderId="11" xfId="0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right"/>
    </xf>
    <xf numFmtId="0" fontId="2" fillId="2" borderId="6" xfId="2" applyBorder="1" applyAlignment="1">
      <alignment horizontal="right"/>
    </xf>
    <xf numFmtId="0" fontId="12" fillId="0" borderId="6" xfId="2" applyFont="1" applyFill="1" applyBorder="1" applyAlignment="1">
      <alignment horizontal="right"/>
    </xf>
    <xf numFmtId="0" fontId="2" fillId="2" borderId="6" xfId="2" applyBorder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</cellXfs>
  <cellStyles count="211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Good" xfId="2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579668020013"/>
          <c:y val="0.0143752174050533"/>
          <c:w val="0.637972902312992"/>
          <c:h val="0.950203174904342"/>
        </c:manualLayout>
      </c:layout>
      <c:barChart>
        <c:barDir val="bar"/>
        <c:grouping val="clustered"/>
        <c:varyColors val="1"/>
        <c:ser>
          <c:idx val="0"/>
          <c:order val="0"/>
          <c:spPr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cat>
            <c:strRef>
              <c:f>Calculations!$C$28:$C$45</c:f>
              <c:strCache>
                <c:ptCount val="18"/>
                <c:pt idx="0">
                  <c:v>Life quality / wellbeing</c:v>
                </c:pt>
                <c:pt idx="1">
                  <c:v>Health</c:v>
                </c:pt>
                <c:pt idx="2">
                  <c:v>Happiness</c:v>
                </c:pt>
                <c:pt idx="3">
                  <c:v>Employment</c:v>
                </c:pt>
                <c:pt idx="4">
                  <c:v>Crime &amp; disorder (freedom from)</c:v>
                </c:pt>
                <c:pt idx="5">
                  <c:v>Relative equality</c:v>
                </c:pt>
                <c:pt idx="6">
                  <c:v>Culture</c:v>
                </c:pt>
                <c:pt idx="7">
                  <c:v>Educational opportunity/attainment</c:v>
                </c:pt>
                <c:pt idx="8">
                  <c:v>Cultural access/output</c:v>
                </c:pt>
                <c:pt idx="9">
                  <c:v>Environment</c:v>
                </c:pt>
                <c:pt idx="10">
                  <c:v>Level of resource use</c:v>
                </c:pt>
                <c:pt idx="11">
                  <c:v>Level of pollution</c:v>
                </c:pt>
                <c:pt idx="12">
                  <c:v>Biodiversity</c:v>
                </c:pt>
                <c:pt idx="13">
                  <c:v>Polity</c:v>
                </c:pt>
                <c:pt idx="14">
                  <c:v>Level of democracy</c:v>
                </c:pt>
                <c:pt idx="15">
                  <c:v>Freedom of speech</c:v>
                </c:pt>
                <c:pt idx="16">
                  <c:v>Access to justice</c:v>
                </c:pt>
                <c:pt idx="17">
                  <c:v>International relations</c:v>
                </c:pt>
              </c:strCache>
            </c:strRef>
          </c:cat>
          <c:val>
            <c:numRef>
              <c:f>Calculations!$D$28:$D$45</c:f>
              <c:numCache>
                <c:formatCode>0%</c:formatCode>
                <c:ptCount val="18"/>
                <c:pt idx="1">
                  <c:v>0.377777777777778</c:v>
                </c:pt>
                <c:pt idx="2">
                  <c:v>0.513157894736842</c:v>
                </c:pt>
                <c:pt idx="3">
                  <c:v>0.375</c:v>
                </c:pt>
                <c:pt idx="4">
                  <c:v>0.395833333333333</c:v>
                </c:pt>
                <c:pt idx="5">
                  <c:v>0.393103448275862</c:v>
                </c:pt>
                <c:pt idx="7">
                  <c:v>0.504347826086956</c:v>
                </c:pt>
                <c:pt idx="8">
                  <c:v>0.374193548387097</c:v>
                </c:pt>
                <c:pt idx="10">
                  <c:v>0.462962962962963</c:v>
                </c:pt>
                <c:pt idx="11">
                  <c:v>0.5</c:v>
                </c:pt>
                <c:pt idx="12">
                  <c:v>0.5</c:v>
                </c:pt>
                <c:pt idx="14">
                  <c:v>0.76551724137931</c:v>
                </c:pt>
                <c:pt idx="15">
                  <c:v>0.71</c:v>
                </c:pt>
                <c:pt idx="16">
                  <c:v>0.696296296296296</c:v>
                </c:pt>
                <c:pt idx="17">
                  <c:v>0.662962962962963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2700584"/>
        <c:axId val="210055496"/>
      </c:barChart>
      <c:catAx>
        <c:axId val="182700584"/>
        <c:scaling>
          <c:orientation val="maxMin"/>
        </c:scaling>
        <c:delete val="0"/>
        <c:axPos val="l"/>
        <c:majorTickMark val="out"/>
        <c:minorTickMark val="none"/>
        <c:tickLblPos val="nextTo"/>
        <c:crossAx val="210055496"/>
        <c:crosses val="autoZero"/>
        <c:auto val="0"/>
        <c:lblAlgn val="ctr"/>
        <c:lblOffset val="100"/>
        <c:noMultiLvlLbl val="0"/>
      </c:catAx>
      <c:valAx>
        <c:axId val="210055496"/>
        <c:scaling>
          <c:orientation val="minMax"/>
        </c:scaling>
        <c:delete val="1"/>
        <c:axPos val="t"/>
        <c:majorGridlines/>
        <c:numFmt formatCode="General" sourceLinked="1"/>
        <c:majorTickMark val="out"/>
        <c:minorTickMark val="none"/>
        <c:tickLblPos val="nextTo"/>
        <c:crossAx val="1827005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6" fmlaLink="Calculations!B4" horiz="1" max="10" page="0" val="5"/>
</file>

<file path=xl/ctrlProps/ctrlProp10.xml><?xml version="1.0" encoding="utf-8"?>
<formControlPr xmlns="http://schemas.microsoft.com/office/spreadsheetml/2009/9/main" objectType="Scroll" dx="16" fmlaLink="Calculations!B22" horiz="1" max="10" page="0" val="5"/>
</file>

<file path=xl/ctrlProps/ctrlProp11.xml><?xml version="1.0" encoding="utf-8"?>
<formControlPr xmlns="http://schemas.microsoft.com/office/spreadsheetml/2009/9/main" objectType="Scroll" dx="16" fmlaLink="#REF!" horiz="1" max="10" page="0" val="0"/>
</file>

<file path=xl/ctrlProps/ctrlProp12.xml><?xml version="1.0" encoding="utf-8"?>
<formControlPr xmlns="http://schemas.microsoft.com/office/spreadsheetml/2009/9/main" objectType="Scroll" dx="16" fmlaLink="#REF!" horiz="1" max="10" page="0" val="7"/>
</file>

<file path=xl/ctrlProps/ctrlProp13.xml><?xml version="1.0" encoding="utf-8"?>
<formControlPr xmlns="http://schemas.microsoft.com/office/spreadsheetml/2009/9/main" objectType="Scroll" dx="16" fmlaLink="#REF!" horiz="1" max="10" page="0" val="8"/>
</file>

<file path=xl/ctrlProps/ctrlProp14.xml><?xml version="1.0" encoding="utf-8"?>
<formControlPr xmlns="http://schemas.microsoft.com/office/spreadsheetml/2009/9/main" objectType="Scroll" dx="16" fmlaLink="#REF!" horiz="1" max="10" page="0" val="2"/>
</file>

<file path=xl/ctrlProps/ctrlProp15.xml><?xml version="1.0" encoding="utf-8"?>
<formControlPr xmlns="http://schemas.microsoft.com/office/spreadsheetml/2009/9/main" objectType="Scroll" dx="16" fmlaLink="#REF!" horiz="1" max="10" page="0" val="8"/>
</file>

<file path=xl/ctrlProps/ctrlProp16.xml><?xml version="1.0" encoding="utf-8"?>
<formControlPr xmlns="http://schemas.microsoft.com/office/spreadsheetml/2009/9/main" objectType="Scroll" dx="16" fmlaLink="#REF!" horiz="1" max="10" page="0" val="3"/>
</file>

<file path=xl/ctrlProps/ctrlProp17.xml><?xml version="1.0" encoding="utf-8"?>
<formControlPr xmlns="http://schemas.microsoft.com/office/spreadsheetml/2009/9/main" objectType="Scroll" dx="16" fmlaLink="#REF!" horiz="1" max="10" page="0" val="8"/>
</file>

<file path=xl/ctrlProps/ctrlProp18.xml><?xml version="1.0" encoding="utf-8"?>
<formControlPr xmlns="http://schemas.microsoft.com/office/spreadsheetml/2009/9/main" objectType="Scroll" dx="16" fmlaLink="#REF!" horiz="1" max="10" page="0" val="7"/>
</file>

<file path=xl/ctrlProps/ctrlProp19.xml><?xml version="1.0" encoding="utf-8"?>
<formControlPr xmlns="http://schemas.microsoft.com/office/spreadsheetml/2009/9/main" objectType="Scroll" dx="16" fmlaLink="#REF!" horiz="1" max="10" page="0" val="4"/>
</file>

<file path=xl/ctrlProps/ctrlProp2.xml><?xml version="1.0" encoding="utf-8"?>
<formControlPr xmlns="http://schemas.microsoft.com/office/spreadsheetml/2009/9/main" objectType="Scroll" dx="16" fmlaLink="Calculations!B6" horiz="1" max="10" page="0" val="5"/>
</file>

<file path=xl/ctrlProps/ctrlProp20.xml><?xml version="1.0" encoding="utf-8"?>
<formControlPr xmlns="http://schemas.microsoft.com/office/spreadsheetml/2009/9/main" objectType="Scroll" dx="16" fmlaLink="#REF!" horiz="1" max="10" page="0" val="2"/>
</file>

<file path=xl/ctrlProps/ctrlProp3.xml><?xml version="1.0" encoding="utf-8"?>
<formControlPr xmlns="http://schemas.microsoft.com/office/spreadsheetml/2009/9/main" objectType="Scroll" dx="16" fmlaLink="Calculations!B8" horiz="1" max="10" page="0" val="5"/>
</file>

<file path=xl/ctrlProps/ctrlProp4.xml><?xml version="1.0" encoding="utf-8"?>
<formControlPr xmlns="http://schemas.microsoft.com/office/spreadsheetml/2009/9/main" objectType="Scroll" dx="16" fmlaLink="Calculations!B10" horiz="1" max="10" page="0" val="5"/>
</file>

<file path=xl/ctrlProps/ctrlProp5.xml><?xml version="1.0" encoding="utf-8"?>
<formControlPr xmlns="http://schemas.microsoft.com/office/spreadsheetml/2009/9/main" objectType="Scroll" dx="16" fmlaLink="Calculations!B12" horiz="1" max="10" page="0" val="5"/>
</file>

<file path=xl/ctrlProps/ctrlProp6.xml><?xml version="1.0" encoding="utf-8"?>
<formControlPr xmlns="http://schemas.microsoft.com/office/spreadsheetml/2009/9/main" objectType="Scroll" dx="16" fmlaLink="Calculations!B18" horiz="1" max="10" page="0" val="5"/>
</file>

<file path=xl/ctrlProps/ctrlProp7.xml><?xml version="1.0" encoding="utf-8"?>
<formControlPr xmlns="http://schemas.microsoft.com/office/spreadsheetml/2009/9/main" objectType="Scroll" dx="16" fmlaLink="Calculations!B16" horiz="1" max="10" page="0" val="5"/>
</file>

<file path=xl/ctrlProps/ctrlProp8.xml><?xml version="1.0" encoding="utf-8"?>
<formControlPr xmlns="http://schemas.microsoft.com/office/spreadsheetml/2009/9/main" objectType="Scroll" dx="16" fmlaLink="Calculations!B14" horiz="1" max="10" page="0" val="5"/>
</file>

<file path=xl/ctrlProps/ctrlProp9.xml><?xml version="1.0" encoding="utf-8"?>
<formControlPr xmlns="http://schemas.microsoft.com/office/spreadsheetml/2009/9/main" objectType="Scroll" dx="16" fmlaLink="Calculations!B20" horiz="1" max="10" page="0" val="5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</xdr:row>
          <xdr:rowOff>25400</xdr:rowOff>
        </xdr:from>
        <xdr:to>
          <xdr:col>11</xdr:col>
          <xdr:colOff>381000</xdr:colOff>
          <xdr:row>2</xdr:row>
          <xdr:rowOff>25400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3</xdr:row>
          <xdr:rowOff>25400</xdr:rowOff>
        </xdr:from>
        <xdr:to>
          <xdr:col>11</xdr:col>
          <xdr:colOff>368300</xdr:colOff>
          <xdr:row>4</xdr:row>
          <xdr:rowOff>25400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0</xdr:rowOff>
        </xdr:from>
        <xdr:to>
          <xdr:col>11</xdr:col>
          <xdr:colOff>368300</xdr:colOff>
          <xdr:row>6</xdr:row>
          <xdr:rowOff>0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7</xdr:row>
          <xdr:rowOff>0</xdr:rowOff>
        </xdr:from>
        <xdr:to>
          <xdr:col>11</xdr:col>
          <xdr:colOff>368300</xdr:colOff>
          <xdr:row>8</xdr:row>
          <xdr:rowOff>0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2667000</xdr:colOff>
          <xdr:row>9</xdr:row>
          <xdr:rowOff>0</xdr:rowOff>
        </xdr:from>
        <xdr:to>
          <xdr:col>11</xdr:col>
          <xdr:colOff>355600</xdr:colOff>
          <xdr:row>10</xdr:row>
          <xdr:rowOff>0</xdr:rowOff>
        </xdr:to>
        <xdr:sp macro="" textlink="">
          <xdr:nvSpPr>
            <xdr:cNvPr id="1029" name="Scroll Ba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15</xdr:row>
          <xdr:rowOff>25400</xdr:rowOff>
        </xdr:from>
        <xdr:to>
          <xdr:col>11</xdr:col>
          <xdr:colOff>368300</xdr:colOff>
          <xdr:row>16</xdr:row>
          <xdr:rowOff>25400</xdr:rowOff>
        </xdr:to>
        <xdr:sp macro="" textlink="">
          <xdr:nvSpPr>
            <xdr:cNvPr id="1030" name="Scroll Bar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2667000</xdr:colOff>
          <xdr:row>13</xdr:row>
          <xdr:rowOff>25400</xdr:rowOff>
        </xdr:from>
        <xdr:to>
          <xdr:col>11</xdr:col>
          <xdr:colOff>355600</xdr:colOff>
          <xdr:row>14</xdr:row>
          <xdr:rowOff>25400</xdr:rowOff>
        </xdr:to>
        <xdr:sp macro="" textlink="">
          <xdr:nvSpPr>
            <xdr:cNvPr id="1031" name="Scroll Bar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2679700</xdr:colOff>
          <xdr:row>11</xdr:row>
          <xdr:rowOff>12700</xdr:rowOff>
        </xdr:from>
        <xdr:to>
          <xdr:col>11</xdr:col>
          <xdr:colOff>368300</xdr:colOff>
          <xdr:row>12</xdr:row>
          <xdr:rowOff>12700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17</xdr:row>
          <xdr:rowOff>0</xdr:rowOff>
        </xdr:from>
        <xdr:to>
          <xdr:col>11</xdr:col>
          <xdr:colOff>368300</xdr:colOff>
          <xdr:row>18</xdr:row>
          <xdr:rowOff>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</xdr:colOff>
          <xdr:row>19</xdr:row>
          <xdr:rowOff>25400</xdr:rowOff>
        </xdr:from>
        <xdr:to>
          <xdr:col>11</xdr:col>
          <xdr:colOff>381000</xdr:colOff>
          <xdr:row>20</xdr:row>
          <xdr:rowOff>25400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25</xdr:row>
      <xdr:rowOff>200659</xdr:rowOff>
    </xdr:from>
    <xdr:to>
      <xdr:col>12</xdr:col>
      <xdr:colOff>2781709</xdr:colOff>
      <xdr:row>61</xdr:row>
      <xdr:rowOff>58420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4</xdr:row>
          <xdr:rowOff>0</xdr:rowOff>
        </xdr:from>
        <xdr:to>
          <xdr:col>29</xdr:col>
          <xdr:colOff>0</xdr:colOff>
          <xdr:row>6</xdr:row>
          <xdr:rowOff>12700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6</xdr:row>
          <xdr:rowOff>12700</xdr:rowOff>
        </xdr:from>
        <xdr:to>
          <xdr:col>28</xdr:col>
          <xdr:colOff>647700</xdr:colOff>
          <xdr:row>7</xdr:row>
          <xdr:rowOff>50800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8</xdr:row>
          <xdr:rowOff>0</xdr:rowOff>
        </xdr:from>
        <xdr:to>
          <xdr:col>28</xdr:col>
          <xdr:colOff>647700</xdr:colOff>
          <xdr:row>9</xdr:row>
          <xdr:rowOff>38100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10</xdr:row>
          <xdr:rowOff>12700</xdr:rowOff>
        </xdr:from>
        <xdr:to>
          <xdr:col>28</xdr:col>
          <xdr:colOff>635000</xdr:colOff>
          <xdr:row>11</xdr:row>
          <xdr:rowOff>50800</xdr:rowOff>
        </xdr:to>
        <xdr:sp macro="" textlink="">
          <xdr:nvSpPr>
            <xdr:cNvPr id="2052" name="Scroll Bar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12</xdr:row>
          <xdr:rowOff>0</xdr:rowOff>
        </xdr:from>
        <xdr:to>
          <xdr:col>28</xdr:col>
          <xdr:colOff>647700</xdr:colOff>
          <xdr:row>13</xdr:row>
          <xdr:rowOff>38100</xdr:rowOff>
        </xdr:to>
        <xdr:sp macro="" textlink="">
          <xdr:nvSpPr>
            <xdr:cNvPr id="2053" name="Scroll Bar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14</xdr:row>
          <xdr:rowOff>12700</xdr:rowOff>
        </xdr:from>
        <xdr:to>
          <xdr:col>28</xdr:col>
          <xdr:colOff>635000</xdr:colOff>
          <xdr:row>15</xdr:row>
          <xdr:rowOff>50800</xdr:rowOff>
        </xdr:to>
        <xdr:sp macro="" textlink="">
          <xdr:nvSpPr>
            <xdr:cNvPr id="2054" name="Scroll Bar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16</xdr:row>
          <xdr:rowOff>12700</xdr:rowOff>
        </xdr:from>
        <xdr:to>
          <xdr:col>28</xdr:col>
          <xdr:colOff>647700</xdr:colOff>
          <xdr:row>17</xdr:row>
          <xdr:rowOff>50800</xdr:rowOff>
        </xdr:to>
        <xdr:sp macro="" textlink="">
          <xdr:nvSpPr>
            <xdr:cNvPr id="2055" name="Scroll Bar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38100</xdr:colOff>
          <xdr:row>17</xdr:row>
          <xdr:rowOff>177800</xdr:rowOff>
        </xdr:from>
        <xdr:to>
          <xdr:col>29</xdr:col>
          <xdr:colOff>0</xdr:colOff>
          <xdr:row>19</xdr:row>
          <xdr:rowOff>25400</xdr:rowOff>
        </xdr:to>
        <xdr:sp macro="" textlink="">
          <xdr:nvSpPr>
            <xdr:cNvPr id="2056" name="Scroll Bar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12700</xdr:colOff>
          <xdr:row>20</xdr:row>
          <xdr:rowOff>0</xdr:rowOff>
        </xdr:from>
        <xdr:to>
          <xdr:col>28</xdr:col>
          <xdr:colOff>647700</xdr:colOff>
          <xdr:row>21</xdr:row>
          <xdr:rowOff>38100</xdr:rowOff>
        </xdr:to>
        <xdr:sp macro="" textlink="">
          <xdr:nvSpPr>
            <xdr:cNvPr id="2057" name="Scroll Bar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25400</xdr:colOff>
          <xdr:row>21</xdr:row>
          <xdr:rowOff>165100</xdr:rowOff>
        </xdr:from>
        <xdr:to>
          <xdr:col>28</xdr:col>
          <xdr:colOff>660400</xdr:colOff>
          <xdr:row>22</xdr:row>
          <xdr:rowOff>190500</xdr:rowOff>
        </xdr:to>
        <xdr:sp macro="" textlink="">
          <xdr:nvSpPr>
            <xdr:cNvPr id="2058" name="Scroll Bar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19.xml"/><Relationship Id="rId12" Type="http://schemas.openxmlformats.org/officeDocument/2006/relationships/ctrlProp" Target="../ctrlProps/ctrlProp20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trlProp" Target="../ctrlProps/ctrlProp11.xml"/><Relationship Id="rId4" Type="http://schemas.openxmlformats.org/officeDocument/2006/relationships/ctrlProp" Target="../ctrlProps/ctrlProp12.xml"/><Relationship Id="rId5" Type="http://schemas.openxmlformats.org/officeDocument/2006/relationships/ctrlProp" Target="../ctrlProps/ctrlProp13.xml"/><Relationship Id="rId6" Type="http://schemas.openxmlformats.org/officeDocument/2006/relationships/ctrlProp" Target="../ctrlProps/ctrlProp14.xml"/><Relationship Id="rId7" Type="http://schemas.openxmlformats.org/officeDocument/2006/relationships/ctrlProp" Target="../ctrlProps/ctrlProp15.xml"/><Relationship Id="rId8" Type="http://schemas.openxmlformats.org/officeDocument/2006/relationships/ctrlProp" Target="../ctrlProps/ctrlProp16.xml"/><Relationship Id="rId9" Type="http://schemas.openxmlformats.org/officeDocument/2006/relationships/ctrlProp" Target="../ctrlProps/ctrlProp17.xml"/><Relationship Id="rId10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U45"/>
  <sheetViews>
    <sheetView showGridLines="0" showRowColHeaders="0" tabSelected="1" showRuler="0" view="pageLayout" topLeftCell="A3" workbookViewId="0">
      <selection sqref="A1:M65"/>
    </sheetView>
  </sheetViews>
  <sheetFormatPr baseColWidth="10" defaultRowHeight="15" x14ac:dyDescent="0"/>
  <cols>
    <col min="1" max="1" width="35.1640625" style="7" customWidth="1"/>
    <col min="2" max="11" width="4.83203125" customWidth="1"/>
    <col min="12" max="12" width="5.33203125" customWidth="1"/>
    <col min="13" max="13" width="36.83203125" customWidth="1"/>
    <col min="14" max="14" width="12.1640625" customWidth="1"/>
    <col min="15" max="15" width="13.33203125" customWidth="1"/>
    <col min="16" max="16" width="6.83203125" customWidth="1"/>
    <col min="17" max="17" width="7.83203125" style="15" customWidth="1"/>
    <col min="18" max="18" width="7.83203125" customWidth="1"/>
    <col min="19" max="19" width="7.6640625" style="16" customWidth="1"/>
    <col min="20" max="20" width="8.33203125" style="15" customWidth="1"/>
    <col min="21" max="21" width="8.83203125" style="15" customWidth="1"/>
    <col min="22" max="44" width="8.83203125" customWidth="1"/>
    <col min="45" max="45" width="5.83203125" customWidth="1"/>
    <col min="46" max="46" width="8.83203125" customWidth="1"/>
  </cols>
  <sheetData>
    <row r="2" spans="1:14">
      <c r="A2" s="4" t="s">
        <v>0</v>
      </c>
      <c r="M2" s="6" t="s">
        <v>1</v>
      </c>
      <c r="N2" s="1"/>
    </row>
    <row r="3" spans="1:14">
      <c r="A3" s="3"/>
      <c r="M3" s="2"/>
      <c r="N3" s="1"/>
    </row>
    <row r="4" spans="1:14">
      <c r="A4" s="5" t="s">
        <v>2</v>
      </c>
      <c r="M4" s="29" t="s">
        <v>3</v>
      </c>
      <c r="N4" s="1"/>
    </row>
    <row r="5" spans="1:14">
      <c r="A5" s="3"/>
      <c r="M5" s="2"/>
      <c r="N5" s="1"/>
    </row>
    <row r="6" spans="1:14">
      <c r="A6" s="11" t="s">
        <v>4</v>
      </c>
      <c r="M6" s="28" t="s">
        <v>5</v>
      </c>
      <c r="N6" s="1"/>
    </row>
    <row r="7" spans="1:14">
      <c r="A7" s="3"/>
      <c r="M7" s="2"/>
      <c r="N7" s="1"/>
    </row>
    <row r="8" spans="1:14">
      <c r="A8" s="40" t="s">
        <v>6</v>
      </c>
      <c r="M8" s="46" t="s">
        <v>7</v>
      </c>
      <c r="N8" s="1"/>
    </row>
    <row r="9" spans="1:14">
      <c r="A9" s="3"/>
      <c r="M9" s="2"/>
      <c r="N9" s="1"/>
    </row>
    <row r="10" spans="1:14">
      <c r="A10" s="12" t="s">
        <v>8</v>
      </c>
      <c r="M10" s="30" t="s">
        <v>9</v>
      </c>
      <c r="N10" s="1"/>
    </row>
    <row r="11" spans="1:14">
      <c r="A11" s="3"/>
      <c r="M11" s="2"/>
      <c r="N11" s="1"/>
    </row>
    <row r="12" spans="1:14">
      <c r="A12" s="13" t="s">
        <v>10</v>
      </c>
      <c r="M12" s="31" t="s">
        <v>11</v>
      </c>
      <c r="N12" s="1"/>
    </row>
    <row r="13" spans="1:14">
      <c r="A13" s="3"/>
      <c r="M13" s="2"/>
      <c r="N13" s="1"/>
    </row>
    <row r="14" spans="1:14">
      <c r="A14" s="35" t="s">
        <v>12</v>
      </c>
      <c r="M14" s="32" t="s">
        <v>13</v>
      </c>
      <c r="N14" s="1"/>
    </row>
    <row r="15" spans="1:14">
      <c r="A15" s="3"/>
      <c r="M15" s="2"/>
      <c r="N15" s="1"/>
    </row>
    <row r="16" spans="1:14">
      <c r="A16" s="33" t="s">
        <v>14</v>
      </c>
      <c r="M16" s="34" t="s">
        <v>15</v>
      </c>
      <c r="N16" s="1"/>
    </row>
    <row r="17" spans="1:14">
      <c r="A17" s="3"/>
      <c r="M17" s="2"/>
      <c r="N17" s="1"/>
    </row>
    <row r="18" spans="1:14">
      <c r="A18" s="36" t="s">
        <v>16</v>
      </c>
      <c r="M18" s="37" t="s">
        <v>17</v>
      </c>
      <c r="N18" s="1"/>
    </row>
    <row r="19" spans="1:14">
      <c r="A19" s="3"/>
      <c r="M19" s="2"/>
      <c r="N19" s="1"/>
    </row>
    <row r="20" spans="1:14" ht="15" customHeight="1">
      <c r="A20" s="39" t="s">
        <v>18</v>
      </c>
      <c r="M20" s="38" t="s">
        <v>19</v>
      </c>
      <c r="N20" s="1"/>
    </row>
    <row r="24" spans="1:14" ht="20">
      <c r="A24" s="63" t="s">
        <v>72</v>
      </c>
    </row>
    <row r="25" spans="1:14">
      <c r="A25" s="8"/>
    </row>
    <row r="26" spans="1:14" ht="20" customHeight="1">
      <c r="A26" s="8"/>
    </row>
    <row r="27" spans="1:14">
      <c r="A27" s="8"/>
    </row>
    <row r="28" spans="1:14">
      <c r="A28" s="8"/>
    </row>
    <row r="29" spans="1:14">
      <c r="A29" s="8"/>
    </row>
    <row r="30" spans="1:14">
      <c r="A30" s="8"/>
    </row>
    <row r="31" spans="1:14">
      <c r="A31" s="8"/>
    </row>
    <row r="32" spans="1:14">
      <c r="A32" s="8"/>
    </row>
    <row r="33" spans="1:1">
      <c r="A33" s="8"/>
    </row>
    <row r="34" spans="1:1">
      <c r="A34" s="8"/>
    </row>
    <row r="35" spans="1:1">
      <c r="A35" s="8"/>
    </row>
    <row r="36" spans="1:1">
      <c r="A36" s="8"/>
    </row>
    <row r="37" spans="1:1">
      <c r="A37" s="8"/>
    </row>
    <row r="38" spans="1:1">
      <c r="A38" s="8"/>
    </row>
    <row r="39" spans="1:1">
      <c r="A39" s="8"/>
    </row>
    <row r="40" spans="1:1">
      <c r="A40" s="8"/>
    </row>
    <row r="41" spans="1:1">
      <c r="A41" s="8"/>
    </row>
    <row r="42" spans="1:1">
      <c r="A42" s="8"/>
    </row>
    <row r="43" spans="1:1">
      <c r="A43" s="8"/>
    </row>
    <row r="44" spans="1:1">
      <c r="A44" s="8"/>
    </row>
    <row r="45" spans="1:1">
      <c r="A45" s="8"/>
    </row>
  </sheetData>
  <sheetProtection password="CD64" sheet="1" objects="1" scenarios="1" selectLockedCells="1" selectUnlockedCells="1"/>
  <phoneticPr fontId="7" type="noConversion"/>
  <pageMargins left="0.55000000000000004" right="0.55000000000000004" top="1" bottom="0.41000000000000009" header="0.5" footer="0.5"/>
  <pageSetup paperSize="9" scale="65" orientation="portrait" horizontalDpi="4294967292" verticalDpi="4294967292"/>
  <headerFooter>
    <oddHeader>&amp;L&amp;16National Plan - Policy measures</oddHeader>
  </headerFooter>
  <colBreaks count="1" manualBreakCount="1">
    <brk id="26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Scroll Bar 1">
              <controlPr defaultSize="0" autoPict="0">
                <anchor moveWithCells="1">
                  <from>
                    <xdr:col>1</xdr:col>
                    <xdr:colOff>12700</xdr:colOff>
                    <xdr:row>1</xdr:row>
                    <xdr:rowOff>25400</xdr:rowOff>
                  </from>
                  <to>
                    <xdr:col>11</xdr:col>
                    <xdr:colOff>381000</xdr:colOff>
                    <xdr:row>2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Scroll Bar 2">
              <controlPr defaultSize="0" autoPict="0">
                <anchor moveWithCells="1">
                  <from>
                    <xdr:col>1</xdr:col>
                    <xdr:colOff>12700</xdr:colOff>
                    <xdr:row>3</xdr:row>
                    <xdr:rowOff>25400</xdr:rowOff>
                  </from>
                  <to>
                    <xdr:col>11</xdr:col>
                    <xdr:colOff>368300</xdr:colOff>
                    <xdr:row>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Scroll Bar 3">
              <controlPr defaultSize="0" autoPict="0">
                <anchor moveWithCells="1">
                  <from>
                    <xdr:col>1</xdr:col>
                    <xdr:colOff>0</xdr:colOff>
                    <xdr:row>5</xdr:row>
                    <xdr:rowOff>0</xdr:rowOff>
                  </from>
                  <to>
                    <xdr:col>11</xdr:col>
                    <xdr:colOff>368300</xdr:colOff>
                    <xdr:row>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8" r:id="rId6" name="Scroll Bar 4">
              <controlPr defaultSize="0" autoPict="0">
                <anchor moveWithCells="1">
                  <from>
                    <xdr:col>1</xdr:col>
                    <xdr:colOff>12700</xdr:colOff>
                    <xdr:row>7</xdr:row>
                    <xdr:rowOff>0</xdr:rowOff>
                  </from>
                  <to>
                    <xdr:col>11</xdr:col>
                    <xdr:colOff>368300</xdr:colOff>
                    <xdr:row>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9" r:id="rId7" name="Scroll Bar 5">
              <controlPr defaultSize="0" autoPict="0">
                <anchor moveWithCells="1">
                  <from>
                    <xdr:col>0</xdr:col>
                    <xdr:colOff>2667000</xdr:colOff>
                    <xdr:row>9</xdr:row>
                    <xdr:rowOff>0</xdr:rowOff>
                  </from>
                  <to>
                    <xdr:col>11</xdr:col>
                    <xdr:colOff>355600</xdr:colOff>
                    <xdr:row>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0" r:id="rId8" name="Scroll Bar 6">
              <controlPr defaultSize="0" autoPict="0">
                <anchor moveWithCells="1">
                  <from>
                    <xdr:col>1</xdr:col>
                    <xdr:colOff>0</xdr:colOff>
                    <xdr:row>15</xdr:row>
                    <xdr:rowOff>25400</xdr:rowOff>
                  </from>
                  <to>
                    <xdr:col>11</xdr:col>
                    <xdr:colOff>368300</xdr:colOff>
                    <xdr:row>16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1" r:id="rId9" name="Scroll Bar 7">
              <controlPr defaultSize="0" autoPict="0">
                <anchor moveWithCells="1">
                  <from>
                    <xdr:col>0</xdr:col>
                    <xdr:colOff>2667000</xdr:colOff>
                    <xdr:row>13</xdr:row>
                    <xdr:rowOff>25400</xdr:rowOff>
                  </from>
                  <to>
                    <xdr:col>11</xdr:col>
                    <xdr:colOff>355600</xdr:colOff>
                    <xdr:row>14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0" name="Scroll Bar 8">
              <controlPr defaultSize="0" autoPict="0">
                <anchor moveWithCells="1">
                  <from>
                    <xdr:col>0</xdr:col>
                    <xdr:colOff>2679700</xdr:colOff>
                    <xdr:row>11</xdr:row>
                    <xdr:rowOff>12700</xdr:rowOff>
                  </from>
                  <to>
                    <xdr:col>11</xdr:col>
                    <xdr:colOff>368300</xdr:colOff>
                    <xdr:row>12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11" name="Scroll Bar 9">
              <controlPr defaultSize="0" autoPict="0">
                <anchor moveWithCells="1">
                  <from>
                    <xdr:col>1</xdr:col>
                    <xdr:colOff>12700</xdr:colOff>
                    <xdr:row>17</xdr:row>
                    <xdr:rowOff>0</xdr:rowOff>
                  </from>
                  <to>
                    <xdr:col>11</xdr:col>
                    <xdr:colOff>368300</xdr:colOff>
                    <xdr:row>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4" r:id="rId12" name="Scroll Bar 10">
              <controlPr defaultSize="0" autoPict="0">
                <anchor moveWithCells="1">
                  <from>
                    <xdr:col>1</xdr:col>
                    <xdr:colOff>12700</xdr:colOff>
                    <xdr:row>19</xdr:row>
                    <xdr:rowOff>25400</xdr:rowOff>
                  </from>
                  <to>
                    <xdr:col>11</xdr:col>
                    <xdr:colOff>381000</xdr:colOff>
                    <xdr:row>20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5"/>
  <sheetViews>
    <sheetView showRuler="0" topLeftCell="A7" workbookViewId="0">
      <selection activeCell="H51" sqref="H51"/>
    </sheetView>
  </sheetViews>
  <sheetFormatPr baseColWidth="10" defaultRowHeight="15" x14ac:dyDescent="0"/>
  <sheetData>
    <row r="1" spans="1:32">
      <c r="A1" t="s">
        <v>71</v>
      </c>
    </row>
    <row r="3" spans="1:32" ht="28">
      <c r="A3" s="9" t="s">
        <v>42</v>
      </c>
      <c r="B3" s="23" t="s">
        <v>43</v>
      </c>
      <c r="C3" s="43" t="s">
        <v>37</v>
      </c>
      <c r="D3" s="44" t="s">
        <v>38</v>
      </c>
      <c r="E3" s="43" t="s">
        <v>39</v>
      </c>
      <c r="F3" s="45" t="s">
        <v>40</v>
      </c>
      <c r="G3" s="41" t="s">
        <v>44</v>
      </c>
      <c r="H3" s="42" t="s">
        <v>45</v>
      </c>
      <c r="I3" s="41" t="s">
        <v>46</v>
      </c>
      <c r="J3" s="42" t="s">
        <v>47</v>
      </c>
      <c r="K3" s="41" t="s">
        <v>49</v>
      </c>
      <c r="L3" s="42" t="s">
        <v>50</v>
      </c>
      <c r="M3" s="41" t="s">
        <v>51</v>
      </c>
      <c r="N3" s="42" t="s">
        <v>52</v>
      </c>
      <c r="O3" s="41" t="s">
        <v>54</v>
      </c>
      <c r="P3" s="42" t="s">
        <v>55</v>
      </c>
      <c r="Q3" s="41" t="s">
        <v>56</v>
      </c>
      <c r="R3" s="42" t="s">
        <v>57</v>
      </c>
      <c r="S3" s="41" t="s">
        <v>58</v>
      </c>
      <c r="T3" s="42" t="s">
        <v>59</v>
      </c>
      <c r="U3" s="41" t="s">
        <v>60</v>
      </c>
      <c r="V3" s="42" t="s">
        <v>61</v>
      </c>
      <c r="W3" s="41" t="s">
        <v>62</v>
      </c>
      <c r="X3" s="42" t="s">
        <v>63</v>
      </c>
      <c r="Y3" s="41" t="s">
        <v>64</v>
      </c>
      <c r="Z3" s="42" t="s">
        <v>65</v>
      </c>
      <c r="AA3" s="41" t="s">
        <v>66</v>
      </c>
      <c r="AB3" s="54" t="s">
        <v>68</v>
      </c>
      <c r="AC3" s="42" t="s">
        <v>67</v>
      </c>
      <c r="AD3" s="41" t="s">
        <v>69</v>
      </c>
      <c r="AE3" s="54" t="s">
        <v>68</v>
      </c>
      <c r="AF3" s="42" t="s">
        <v>70</v>
      </c>
    </row>
    <row r="4" spans="1:32">
      <c r="A4">
        <f>B4-5</f>
        <v>0</v>
      </c>
      <c r="B4">
        <v>5</v>
      </c>
      <c r="C4" s="24">
        <v>-2</v>
      </c>
      <c r="D4" s="19">
        <v>8</v>
      </c>
      <c r="E4" s="18">
        <v>5</v>
      </c>
      <c r="F4" s="19">
        <f>E4*(IF(A4=0,10,ABS(INT(E4/A4))))</f>
        <v>50</v>
      </c>
      <c r="G4" s="25">
        <v>1</v>
      </c>
      <c r="H4" s="17">
        <f>G4*B4</f>
        <v>5</v>
      </c>
      <c r="I4" s="25">
        <v>-5</v>
      </c>
      <c r="J4" s="17">
        <f>2*I4*A4</f>
        <v>0</v>
      </c>
      <c r="K4" s="25">
        <v>3</v>
      </c>
      <c r="L4" s="17">
        <f>K4*B4</f>
        <v>15</v>
      </c>
      <c r="M4" s="25">
        <v>1</v>
      </c>
      <c r="N4" s="17">
        <f>10*M4-ABS(2*M4*A4)</f>
        <v>10</v>
      </c>
      <c r="O4" s="25">
        <v>5</v>
      </c>
      <c r="P4" s="21">
        <f>O4*B4</f>
        <v>25</v>
      </c>
      <c r="Q4" s="49">
        <v>1</v>
      </c>
      <c r="R4" s="50">
        <f>Q4*B4</f>
        <v>5</v>
      </c>
      <c r="S4" s="49">
        <v>1</v>
      </c>
      <c r="T4" s="50">
        <f>S4*B4</f>
        <v>5</v>
      </c>
      <c r="U4" s="49">
        <v>1</v>
      </c>
      <c r="V4" s="50">
        <f>U4*B4</f>
        <v>5</v>
      </c>
      <c r="W4" s="49">
        <v>4</v>
      </c>
      <c r="X4" s="50">
        <f>W4*B4</f>
        <v>20</v>
      </c>
      <c r="Y4" s="49">
        <v>5</v>
      </c>
      <c r="Z4" s="50">
        <f>Y4*10-ABS(Y4*(A4-3))</f>
        <v>35</v>
      </c>
      <c r="AA4" s="49">
        <v>5</v>
      </c>
      <c r="AB4" s="55">
        <v>0</v>
      </c>
      <c r="AC4" s="50">
        <f>AA4*10-ABS(AA4*(A4-AB4+5))</f>
        <v>25</v>
      </c>
      <c r="AD4" s="49">
        <v>3</v>
      </c>
      <c r="AE4" s="55">
        <v>4</v>
      </c>
      <c r="AF4" s="50">
        <f>AD4*10-ABS(AD4*(A4-AE4))</f>
        <v>18</v>
      </c>
    </row>
    <row r="5" spans="1:32">
      <c r="C5" s="25"/>
      <c r="D5" s="21"/>
      <c r="E5" s="20"/>
      <c r="F5" s="21"/>
      <c r="G5" s="25"/>
      <c r="H5" s="17"/>
      <c r="I5" s="25"/>
      <c r="J5" s="17"/>
      <c r="K5" s="25"/>
      <c r="L5" s="17"/>
      <c r="M5" s="25"/>
      <c r="N5" s="17"/>
      <c r="O5" s="25"/>
      <c r="P5" s="21"/>
      <c r="Q5" s="49"/>
      <c r="R5" s="50"/>
      <c r="S5" s="49"/>
      <c r="T5" s="50"/>
      <c r="U5" s="49"/>
      <c r="V5" s="50"/>
      <c r="W5" s="49"/>
      <c r="X5" s="50"/>
      <c r="Y5" s="49"/>
      <c r="Z5" s="50"/>
      <c r="AA5" s="49"/>
      <c r="AB5" s="55"/>
      <c r="AC5" s="50"/>
      <c r="AD5" s="49"/>
      <c r="AE5" s="55"/>
      <c r="AF5" s="50"/>
    </row>
    <row r="6" spans="1:32">
      <c r="A6">
        <f>B6-5</f>
        <v>0</v>
      </c>
      <c r="B6">
        <v>5</v>
      </c>
      <c r="C6" s="25">
        <v>-2</v>
      </c>
      <c r="D6" s="21">
        <f>20-ABS(C6*A6*2)</f>
        <v>20</v>
      </c>
      <c r="E6" s="27">
        <v>4</v>
      </c>
      <c r="F6" s="50">
        <f>E6*10-ABS(E6*(B6-5))</f>
        <v>40</v>
      </c>
      <c r="G6" s="25">
        <v>2</v>
      </c>
      <c r="H6" s="17">
        <f>20-ABS(2*G6*A6)</f>
        <v>20</v>
      </c>
      <c r="I6" s="25">
        <v>1</v>
      </c>
      <c r="J6" s="17">
        <f>2*(I6*5-ABS(I6*A6))</f>
        <v>10</v>
      </c>
      <c r="K6" s="25">
        <v>4</v>
      </c>
      <c r="L6" s="60">
        <f>K6*10-2*ABS(K6*(A6+3))</f>
        <v>16</v>
      </c>
      <c r="M6" s="25">
        <v>1</v>
      </c>
      <c r="N6" s="17">
        <f>10*M6-ABS(2*M6*A6)</f>
        <v>10</v>
      </c>
      <c r="O6" s="25">
        <v>3</v>
      </c>
      <c r="P6" s="21">
        <f>O6*B6</f>
        <v>15</v>
      </c>
      <c r="Q6" s="49">
        <v>5</v>
      </c>
      <c r="R6" s="50">
        <f>Q6*B6</f>
        <v>25</v>
      </c>
      <c r="S6" s="49">
        <v>3</v>
      </c>
      <c r="T6" s="50">
        <f>S6*B6</f>
        <v>15</v>
      </c>
      <c r="U6" s="49">
        <v>3</v>
      </c>
      <c r="V6" s="50">
        <f>U6*B6</f>
        <v>15</v>
      </c>
      <c r="W6" s="49">
        <v>3</v>
      </c>
      <c r="X6" s="50">
        <f>W6*10-ABS(W6*A6)</f>
        <v>30</v>
      </c>
      <c r="Y6" s="49">
        <v>3</v>
      </c>
      <c r="Z6" s="50">
        <f>Y6*10-ABS(Y6*(A6-3))</f>
        <v>21</v>
      </c>
      <c r="AA6" s="49">
        <v>3</v>
      </c>
      <c r="AB6" s="55">
        <v>7</v>
      </c>
      <c r="AC6" s="50">
        <f>AA6*10-ABS(AA6*(A6-AB6+5))</f>
        <v>24</v>
      </c>
      <c r="AD6" s="49">
        <v>2</v>
      </c>
      <c r="AE6" s="55">
        <v>3</v>
      </c>
      <c r="AF6" s="50">
        <f>AD6*10-ABS(AD6*(A6-AE6))</f>
        <v>14</v>
      </c>
    </row>
    <row r="7" spans="1:32">
      <c r="C7" s="25"/>
      <c r="D7" s="21"/>
      <c r="E7" s="20"/>
      <c r="F7" s="21"/>
      <c r="G7" s="25"/>
      <c r="H7" s="17"/>
      <c r="I7" s="25"/>
      <c r="J7" s="17"/>
      <c r="K7" s="25"/>
      <c r="L7" s="17"/>
      <c r="M7" s="25"/>
      <c r="N7" s="17"/>
      <c r="O7" s="25"/>
      <c r="P7" s="21"/>
      <c r="Q7" s="49"/>
      <c r="R7" s="50"/>
      <c r="S7" s="49"/>
      <c r="T7" s="50"/>
      <c r="U7" s="49"/>
      <c r="V7" s="50"/>
      <c r="W7" s="49"/>
      <c r="X7" s="50"/>
      <c r="Y7" s="49"/>
      <c r="Z7" s="50"/>
      <c r="AA7" s="49"/>
      <c r="AB7" s="55"/>
      <c r="AC7" s="50"/>
      <c r="AD7" s="49"/>
      <c r="AE7" s="55"/>
      <c r="AF7" s="50"/>
    </row>
    <row r="8" spans="1:32">
      <c r="A8">
        <f>B8-5</f>
        <v>0</v>
      </c>
      <c r="B8">
        <v>5</v>
      </c>
      <c r="C8" s="25">
        <v>2</v>
      </c>
      <c r="D8" s="21">
        <f>C8*10</f>
        <v>20</v>
      </c>
      <c r="E8" s="20">
        <v>4</v>
      </c>
      <c r="F8" s="50">
        <f>E8*10-ABS(E8*(B8-5))</f>
        <v>40</v>
      </c>
      <c r="G8" s="25">
        <v>2</v>
      </c>
      <c r="H8" s="17">
        <f>20-ABS(2*G8*A8)</f>
        <v>20</v>
      </c>
      <c r="I8" s="25">
        <v>1</v>
      </c>
      <c r="J8" s="17">
        <f>2*(I8*5-ABS(I8*A8))</f>
        <v>10</v>
      </c>
      <c r="K8" s="25">
        <v>2</v>
      </c>
      <c r="L8" s="59">
        <f>K8*10-2*ABS(K8*(A8+4))</f>
        <v>4</v>
      </c>
      <c r="M8" s="25">
        <v>3</v>
      </c>
      <c r="N8" s="61">
        <f>INT(M8*10-1.5*ABS(M8*(A8+5)))</f>
        <v>7</v>
      </c>
      <c r="O8" s="25">
        <v>3</v>
      </c>
      <c r="P8" s="21">
        <f>10*O8-ABS(2*O8*A8)</f>
        <v>30</v>
      </c>
      <c r="Q8" s="49">
        <v>-1</v>
      </c>
      <c r="R8" s="50">
        <f>10*-Q8+Q8*B8</f>
        <v>5</v>
      </c>
      <c r="S8" s="49">
        <v>1</v>
      </c>
      <c r="T8" s="50">
        <f>S8*B8</f>
        <v>5</v>
      </c>
      <c r="U8" s="49">
        <v>1</v>
      </c>
      <c r="V8" s="50">
        <f>U8*B8</f>
        <v>5</v>
      </c>
      <c r="W8" s="49">
        <v>3</v>
      </c>
      <c r="X8" s="50">
        <f>W8*10-ABS(W8*A8)</f>
        <v>30</v>
      </c>
      <c r="Y8" s="49">
        <v>1</v>
      </c>
      <c r="Z8" s="50">
        <f>Y8*10-ABS(Y8*(A8))</f>
        <v>10</v>
      </c>
      <c r="AA8" s="49">
        <v>3</v>
      </c>
      <c r="AB8" s="55">
        <v>8</v>
      </c>
      <c r="AC8" s="50">
        <f>AA8*10-ABS(AA8*(A8-AB8+5))</f>
        <v>21</v>
      </c>
      <c r="AD8" s="49">
        <v>2</v>
      </c>
      <c r="AE8" s="55">
        <v>0</v>
      </c>
      <c r="AF8" s="50">
        <f>AD8*10-ABS(AD8*(A8-AE8))</f>
        <v>20</v>
      </c>
    </row>
    <row r="9" spans="1:32">
      <c r="C9" s="25"/>
      <c r="D9" s="21"/>
      <c r="E9" s="20"/>
      <c r="F9" s="21"/>
      <c r="G9" s="25"/>
      <c r="H9" s="17"/>
      <c r="I9" s="25"/>
      <c r="J9" s="17"/>
      <c r="K9" s="25"/>
      <c r="L9" s="17"/>
      <c r="M9" s="25"/>
      <c r="N9" s="17"/>
      <c r="O9" s="25"/>
      <c r="P9" s="21"/>
      <c r="Q9" s="49"/>
      <c r="R9" s="50"/>
      <c r="S9" s="49"/>
      <c r="T9" s="50"/>
      <c r="U9" s="49"/>
      <c r="V9" s="50"/>
      <c r="W9" s="49"/>
      <c r="X9" s="50"/>
      <c r="Y9" s="49"/>
      <c r="Z9" s="50"/>
      <c r="AA9" s="49"/>
      <c r="AB9" s="55"/>
      <c r="AC9" s="50"/>
      <c r="AD9" s="49"/>
      <c r="AE9" s="55"/>
      <c r="AF9" s="50"/>
    </row>
    <row r="10" spans="1:32">
      <c r="A10">
        <f>B10-5</f>
        <v>0</v>
      </c>
      <c r="B10">
        <v>5</v>
      </c>
      <c r="C10" s="25">
        <v>-2</v>
      </c>
      <c r="D10" s="21">
        <f>C10*A10*2</f>
        <v>0</v>
      </c>
      <c r="E10" s="20">
        <v>4</v>
      </c>
      <c r="F10" s="50">
        <f>E10*10-ABS(E10*(B10-5))</f>
        <v>40</v>
      </c>
      <c r="G10" s="25">
        <v>2</v>
      </c>
      <c r="H10" s="17">
        <f>20-ABS(2*G10*A10)</f>
        <v>20</v>
      </c>
      <c r="I10" s="25">
        <v>-2</v>
      </c>
      <c r="J10" s="17">
        <f>-I10*10+I10*B10</f>
        <v>10</v>
      </c>
      <c r="K10" s="25">
        <v>-2</v>
      </c>
      <c r="L10" s="17">
        <f>2*K10*A10</f>
        <v>0</v>
      </c>
      <c r="M10" s="25">
        <v>3</v>
      </c>
      <c r="N10" s="61">
        <f>INT(M10*10-1.5*ABS(M10*(A10+3)))</f>
        <v>16</v>
      </c>
      <c r="O10" s="25">
        <v>3</v>
      </c>
      <c r="P10" s="21">
        <f>2*O10*A10</f>
        <v>0</v>
      </c>
      <c r="Q10" s="49">
        <v>3</v>
      </c>
      <c r="R10" s="50">
        <f>Q10*B10</f>
        <v>15</v>
      </c>
      <c r="S10" s="49">
        <v>5</v>
      </c>
      <c r="T10" s="50">
        <f>S10*B10</f>
        <v>25</v>
      </c>
      <c r="U10" s="49">
        <v>5</v>
      </c>
      <c r="V10" s="50">
        <f>U10*B10</f>
        <v>25</v>
      </c>
      <c r="W10" s="49">
        <v>2</v>
      </c>
      <c r="X10" s="50">
        <f>W10*10-ABS(W10*(A10+1))</f>
        <v>18</v>
      </c>
      <c r="Y10" s="49">
        <v>4</v>
      </c>
      <c r="Z10" s="50">
        <f>Y10*10-ABS(Y10*(A10-4))</f>
        <v>24</v>
      </c>
      <c r="AA10" s="49">
        <v>4</v>
      </c>
      <c r="AB10" s="55">
        <v>2</v>
      </c>
      <c r="AC10" s="50">
        <f>AA10*10-ABS(AA10*(A10-AB10+5))</f>
        <v>28</v>
      </c>
      <c r="AD10" s="49">
        <v>2</v>
      </c>
      <c r="AE10" s="55">
        <v>0</v>
      </c>
      <c r="AF10" s="50">
        <f>AD10*10-ABS(AD10*(A10-AE10))</f>
        <v>20</v>
      </c>
    </row>
    <row r="11" spans="1:32">
      <c r="C11" s="25"/>
      <c r="D11" s="21"/>
      <c r="E11" s="20"/>
      <c r="F11" s="21"/>
      <c r="G11" s="25"/>
      <c r="H11" s="17"/>
      <c r="I11" s="25"/>
      <c r="J11" s="17"/>
      <c r="K11" s="25"/>
      <c r="L11" s="17"/>
      <c r="M11" s="25"/>
      <c r="N11" s="17"/>
      <c r="O11" s="25"/>
      <c r="P11" s="21"/>
      <c r="Q11" s="49"/>
      <c r="R11" s="50"/>
      <c r="S11" s="49"/>
      <c r="T11" s="50"/>
      <c r="U11" s="49"/>
      <c r="V11" s="50"/>
      <c r="W11" s="49"/>
      <c r="X11" s="50"/>
      <c r="Y11" s="49"/>
      <c r="Z11" s="50"/>
      <c r="AA11" s="49"/>
      <c r="AB11" s="55"/>
      <c r="AC11" s="50"/>
      <c r="AD11" s="49"/>
      <c r="AE11" s="55"/>
      <c r="AF11" s="50"/>
    </row>
    <row r="12" spans="1:32">
      <c r="A12">
        <f>B12-5</f>
        <v>0</v>
      </c>
      <c r="B12">
        <v>5</v>
      </c>
      <c r="C12" s="25">
        <v>-2</v>
      </c>
      <c r="D12" s="21">
        <f>C12*A12*2</f>
        <v>0</v>
      </c>
      <c r="E12" s="20">
        <v>2</v>
      </c>
      <c r="F12" s="21">
        <f>2*A12*E12</f>
        <v>0</v>
      </c>
      <c r="G12" s="25">
        <v>-2</v>
      </c>
      <c r="H12" s="17">
        <f>2*G12*A12</f>
        <v>0</v>
      </c>
      <c r="I12" s="25">
        <v>2</v>
      </c>
      <c r="J12" s="17">
        <f>2*I12*A12</f>
        <v>0</v>
      </c>
      <c r="K12" s="25">
        <v>-2</v>
      </c>
      <c r="L12" s="17">
        <f>2*K12*A12</f>
        <v>0</v>
      </c>
      <c r="M12" s="25">
        <v>-1</v>
      </c>
      <c r="N12" s="17">
        <f>2*M12*A12</f>
        <v>0</v>
      </c>
      <c r="O12" s="25">
        <v>-4</v>
      </c>
      <c r="P12" s="21">
        <f>2*O12*A12</f>
        <v>0</v>
      </c>
      <c r="Q12" s="49">
        <v>2</v>
      </c>
      <c r="R12" s="50">
        <f>Q12*B12</f>
        <v>10</v>
      </c>
      <c r="S12" s="49">
        <v>3</v>
      </c>
      <c r="T12" s="50">
        <f>S12*B12</f>
        <v>15</v>
      </c>
      <c r="U12" s="49">
        <v>-5</v>
      </c>
      <c r="V12" s="50">
        <f>10*-U12+U12*B12</f>
        <v>25</v>
      </c>
      <c r="W12" s="49">
        <v>1</v>
      </c>
      <c r="X12" s="50">
        <f>W12*10-ABS(W12*(A12+2))</f>
        <v>8</v>
      </c>
      <c r="Y12" s="49">
        <v>4</v>
      </c>
      <c r="Z12" s="50">
        <f>Y12*10-ABS(Y12*(A12+5))</f>
        <v>20</v>
      </c>
      <c r="AA12" s="49">
        <v>2</v>
      </c>
      <c r="AB12" s="55">
        <v>8</v>
      </c>
      <c r="AC12" s="50">
        <f>AA12*10-ABS(AA12*(A12-AB12+5))</f>
        <v>14</v>
      </c>
      <c r="AD12" s="49">
        <v>3</v>
      </c>
      <c r="AE12" s="55">
        <v>-4</v>
      </c>
      <c r="AF12" s="50">
        <f>AD12*10-ABS(AD12*(A12-AE12))</f>
        <v>18</v>
      </c>
    </row>
    <row r="13" spans="1:32">
      <c r="C13" s="25"/>
      <c r="D13" s="21"/>
      <c r="E13" s="20"/>
      <c r="F13" s="21"/>
      <c r="G13" s="25"/>
      <c r="H13" s="17"/>
      <c r="I13" s="25"/>
      <c r="J13" s="17"/>
      <c r="K13" s="25"/>
      <c r="L13" s="17"/>
      <c r="M13" s="25"/>
      <c r="N13" s="17"/>
      <c r="O13" s="25"/>
      <c r="P13" s="21"/>
      <c r="Q13" s="49"/>
      <c r="R13" s="50"/>
      <c r="S13" s="49"/>
      <c r="T13" s="50"/>
      <c r="U13" s="49"/>
      <c r="V13" s="50"/>
      <c r="W13" s="49"/>
      <c r="X13" s="50"/>
      <c r="Y13" s="49"/>
      <c r="Z13" s="50"/>
      <c r="AA13" s="49"/>
      <c r="AB13" s="55"/>
      <c r="AC13" s="50"/>
      <c r="AD13" s="49"/>
      <c r="AE13" s="55"/>
      <c r="AF13" s="50"/>
    </row>
    <row r="14" spans="1:32">
      <c r="A14">
        <f>B14-5</f>
        <v>0</v>
      </c>
      <c r="B14">
        <v>5</v>
      </c>
      <c r="C14" s="25">
        <v>-1</v>
      </c>
      <c r="D14" s="21">
        <f>C14*A14*2</f>
        <v>0</v>
      </c>
      <c r="E14" s="20">
        <v>-2</v>
      </c>
      <c r="F14" s="21">
        <f>2*A14*E14</f>
        <v>0</v>
      </c>
      <c r="G14" s="25">
        <v>-3</v>
      </c>
      <c r="H14" s="17">
        <f>2*G14*A14</f>
        <v>0</v>
      </c>
      <c r="I14" s="25">
        <v>-3</v>
      </c>
      <c r="J14" s="17">
        <f>2*I14*A14</f>
        <v>0</v>
      </c>
      <c r="K14" s="25">
        <v>-3</v>
      </c>
      <c r="L14" s="17">
        <f>10*-K14-ABS(2*K14*A14)</f>
        <v>30</v>
      </c>
      <c r="M14" s="25">
        <v>3</v>
      </c>
      <c r="N14" s="61">
        <f>INT(M14*10-1.5*ABS(M14*(A14-3)))</f>
        <v>16</v>
      </c>
      <c r="O14" s="25">
        <v>3</v>
      </c>
      <c r="P14" s="21">
        <f>2*O14*A14</f>
        <v>0</v>
      </c>
      <c r="Q14" s="49">
        <v>3</v>
      </c>
      <c r="R14" s="50">
        <f>Q14*B14</f>
        <v>15</v>
      </c>
      <c r="S14" s="49">
        <v>3</v>
      </c>
      <c r="T14" s="50">
        <f>S14*B14</f>
        <v>15</v>
      </c>
      <c r="U14" s="49">
        <v>4</v>
      </c>
      <c r="V14" s="50">
        <f>U14*B14</f>
        <v>20</v>
      </c>
      <c r="W14" s="49">
        <v>5</v>
      </c>
      <c r="X14" s="50">
        <f>W14*10-ABS(W14*(A14+3))</f>
        <v>35</v>
      </c>
      <c r="Y14" s="49">
        <v>2</v>
      </c>
      <c r="Z14" s="50">
        <f>Y14*10-ABS(Y14*(A14-2))</f>
        <v>16</v>
      </c>
      <c r="AA14" s="49">
        <v>3</v>
      </c>
      <c r="AB14" s="55">
        <v>3</v>
      </c>
      <c r="AC14" s="50">
        <f>AA14*10-ABS(AA14*(A14-AB14+5))</f>
        <v>24</v>
      </c>
      <c r="AD14" s="49">
        <v>5</v>
      </c>
      <c r="AE14" s="55">
        <v>5</v>
      </c>
      <c r="AF14" s="50">
        <f>AD14*10-ABS(AD14*(A14-AE14))</f>
        <v>25</v>
      </c>
    </row>
    <row r="15" spans="1:32">
      <c r="C15" s="25"/>
      <c r="D15" s="21"/>
      <c r="E15" s="20"/>
      <c r="F15" s="21"/>
      <c r="G15" s="25"/>
      <c r="H15" s="17"/>
      <c r="I15" s="25"/>
      <c r="J15" s="17"/>
      <c r="K15" s="25"/>
      <c r="L15" s="17"/>
      <c r="M15" s="25"/>
      <c r="N15" s="17"/>
      <c r="O15" s="25"/>
      <c r="P15" s="21"/>
      <c r="Q15" s="49"/>
      <c r="R15" s="50"/>
      <c r="S15" s="49"/>
      <c r="T15" s="50"/>
      <c r="U15" s="49"/>
      <c r="V15" s="50"/>
      <c r="W15" s="49"/>
      <c r="X15" s="50"/>
      <c r="Y15" s="49"/>
      <c r="Z15" s="50"/>
      <c r="AA15" s="49"/>
      <c r="AB15" s="55"/>
      <c r="AC15" s="50"/>
      <c r="AD15" s="49"/>
      <c r="AE15" s="55"/>
      <c r="AF15" s="50"/>
    </row>
    <row r="16" spans="1:32">
      <c r="A16">
        <f>B16-5</f>
        <v>0</v>
      </c>
      <c r="B16">
        <v>5</v>
      </c>
      <c r="C16" s="25">
        <v>4</v>
      </c>
      <c r="D16" s="21">
        <f>2*ABS(A16*C16)</f>
        <v>0</v>
      </c>
      <c r="E16" s="20">
        <v>5</v>
      </c>
      <c r="F16" s="21">
        <f>ABS(B16*E16)</f>
        <v>25</v>
      </c>
      <c r="G16" s="25">
        <v>4</v>
      </c>
      <c r="H16" s="17">
        <f>2*ABS(G16*A16)</f>
        <v>0</v>
      </c>
      <c r="I16" s="25">
        <v>4</v>
      </c>
      <c r="J16" s="17">
        <f>ABS(I16*B16)</f>
        <v>20</v>
      </c>
      <c r="K16" s="25">
        <v>5</v>
      </c>
      <c r="L16" s="17">
        <f>ABS(K16*B16)</f>
        <v>25</v>
      </c>
      <c r="M16" s="25">
        <v>5</v>
      </c>
      <c r="N16" s="61">
        <f>INT(M16*10-1.5*ABS(M16*(A16-3)))</f>
        <v>27</v>
      </c>
      <c r="O16" s="25">
        <v>4</v>
      </c>
      <c r="P16" s="62">
        <f>INT(O16*10-1.5*ABS(O16*(A16-4)))</f>
        <v>16</v>
      </c>
      <c r="Q16" s="49">
        <v>4</v>
      </c>
      <c r="R16" s="50">
        <f>Q16*B16</f>
        <v>20</v>
      </c>
      <c r="S16" s="49">
        <v>5</v>
      </c>
      <c r="T16" s="50">
        <f>S16*B16</f>
        <v>25</v>
      </c>
      <c r="U16" s="49">
        <v>5</v>
      </c>
      <c r="V16" s="50">
        <f>U16*B16</f>
        <v>25</v>
      </c>
      <c r="W16" s="49">
        <v>3</v>
      </c>
      <c r="X16" s="50">
        <f>W16*10-ABS(W16*(A16-3))</f>
        <v>21</v>
      </c>
      <c r="Y16" s="49">
        <v>2</v>
      </c>
      <c r="Z16" s="50">
        <f>Y16*10-ABS(Y16*(A16-4))</f>
        <v>12</v>
      </c>
      <c r="AA16" s="49">
        <v>3</v>
      </c>
      <c r="AB16" s="55">
        <v>8</v>
      </c>
      <c r="AC16" s="50">
        <f>AA16*10-ABS(AA16*(A16-AB16+5))</f>
        <v>21</v>
      </c>
      <c r="AD16" s="49">
        <v>3</v>
      </c>
      <c r="AE16" s="55">
        <v>2</v>
      </c>
      <c r="AF16" s="50">
        <f>AD16*10-ABS(AD16*(A16-AE16))</f>
        <v>24</v>
      </c>
    </row>
    <row r="17" spans="1:32">
      <c r="C17" s="25"/>
      <c r="D17" s="21"/>
      <c r="E17" s="20"/>
      <c r="F17" s="21"/>
      <c r="G17" s="25"/>
      <c r="H17" s="17"/>
      <c r="I17" s="25"/>
      <c r="J17" s="17"/>
      <c r="K17" s="25"/>
      <c r="L17" s="17"/>
      <c r="M17" s="25"/>
      <c r="N17" s="17"/>
      <c r="O17" s="25"/>
      <c r="P17" s="21"/>
      <c r="Q17" s="49"/>
      <c r="R17" s="50"/>
      <c r="S17" s="49"/>
      <c r="T17" s="50"/>
      <c r="U17" s="49"/>
      <c r="V17" s="50"/>
      <c r="W17" s="49"/>
      <c r="X17" s="50"/>
      <c r="Y17" s="49"/>
      <c r="Z17" s="50"/>
      <c r="AA17" s="49"/>
      <c r="AB17" s="55"/>
      <c r="AC17" s="50"/>
      <c r="AD17" s="49"/>
      <c r="AE17" s="55"/>
      <c r="AF17" s="50"/>
    </row>
    <row r="18" spans="1:32">
      <c r="A18">
        <f>B18-5</f>
        <v>0</v>
      </c>
      <c r="B18">
        <v>5</v>
      </c>
      <c r="C18" s="25">
        <v>1</v>
      </c>
      <c r="D18" s="21">
        <f>2*C18*A18</f>
        <v>0</v>
      </c>
      <c r="E18" s="20">
        <v>4</v>
      </c>
      <c r="F18" s="21">
        <f>2*ABS(A18*E18)</f>
        <v>0</v>
      </c>
      <c r="G18" s="25">
        <v>1</v>
      </c>
      <c r="H18" s="17">
        <f>10*G18-ABS(2*G18*A18)</f>
        <v>10</v>
      </c>
      <c r="I18" s="25">
        <v>2</v>
      </c>
      <c r="J18" s="17">
        <f>I18*A18+I18*5</f>
        <v>10</v>
      </c>
      <c r="K18" s="25">
        <v>-3</v>
      </c>
      <c r="L18" s="17">
        <f>10*-K18-ABS(2*K18*(B18-3))</f>
        <v>18</v>
      </c>
      <c r="M18" s="25">
        <v>-1</v>
      </c>
      <c r="N18" s="17">
        <f>-M18*10+M18*B18</f>
        <v>5</v>
      </c>
      <c r="O18" s="25">
        <v>-2</v>
      </c>
      <c r="P18" s="21">
        <f>-O18*10+O18*B18</f>
        <v>10</v>
      </c>
      <c r="Q18" s="49">
        <v>-1</v>
      </c>
      <c r="R18" s="50">
        <f>10*-Q18+Q18*B18</f>
        <v>5</v>
      </c>
      <c r="S18" s="49">
        <v>-1</v>
      </c>
      <c r="T18" s="50">
        <f>10*-S18+S18*B18</f>
        <v>5</v>
      </c>
      <c r="U18" s="49">
        <v>1</v>
      </c>
      <c r="V18" s="50">
        <f>U18*B18</f>
        <v>5</v>
      </c>
      <c r="W18" s="49">
        <v>2</v>
      </c>
      <c r="X18" s="50">
        <f>W18*10-ABS(W18*(A18))</f>
        <v>20</v>
      </c>
      <c r="Y18" s="49">
        <v>5</v>
      </c>
      <c r="Z18" s="50">
        <f>Y18*10-ABS(Y18*(A18=5))</f>
        <v>50</v>
      </c>
      <c r="AA18" s="49">
        <v>1</v>
      </c>
      <c r="AB18" s="55">
        <v>7</v>
      </c>
      <c r="AC18" s="50">
        <f>AA18*10-ABS(AA18*(A18-AB18+5))</f>
        <v>8</v>
      </c>
      <c r="AD18" s="49">
        <v>4</v>
      </c>
      <c r="AE18" s="55">
        <v>-5</v>
      </c>
      <c r="AF18" s="50">
        <f>AD18*10-ABS(AD18*(A18-AE18))</f>
        <v>20</v>
      </c>
    </row>
    <row r="19" spans="1:32">
      <c r="C19" s="25"/>
      <c r="D19" s="21"/>
      <c r="E19" s="20"/>
      <c r="F19" s="21"/>
      <c r="G19" s="25"/>
      <c r="H19" s="17"/>
      <c r="I19" s="25"/>
      <c r="J19" s="17"/>
      <c r="K19" s="25"/>
      <c r="L19" s="17"/>
      <c r="M19" s="25"/>
      <c r="N19" s="17"/>
      <c r="O19" s="25"/>
      <c r="P19" s="21"/>
      <c r="Q19" s="49"/>
      <c r="R19" s="50"/>
      <c r="S19" s="49"/>
      <c r="T19" s="50"/>
      <c r="U19" s="49"/>
      <c r="V19" s="50"/>
      <c r="W19" s="49"/>
      <c r="X19" s="50"/>
      <c r="Y19" s="49"/>
      <c r="Z19" s="50"/>
      <c r="AA19" s="49"/>
      <c r="AB19" s="55"/>
      <c r="AC19" s="50"/>
      <c r="AD19" s="49"/>
      <c r="AE19" s="55"/>
      <c r="AF19" s="50"/>
    </row>
    <row r="20" spans="1:32">
      <c r="A20">
        <f>B20-5</f>
        <v>0</v>
      </c>
      <c r="B20">
        <v>5</v>
      </c>
      <c r="C20" s="25">
        <v>1</v>
      </c>
      <c r="D20" s="21">
        <f>10-ABS(C20*A20)</f>
        <v>10</v>
      </c>
      <c r="E20" s="20">
        <v>3</v>
      </c>
      <c r="F20" s="21">
        <f>2*A20*E20</f>
        <v>0</v>
      </c>
      <c r="G20" s="25">
        <v>3</v>
      </c>
      <c r="H20" s="17">
        <f>G20*B20</f>
        <v>15</v>
      </c>
      <c r="I20" s="25">
        <v>3</v>
      </c>
      <c r="J20" s="17">
        <f>2*I20*B20</f>
        <v>30</v>
      </c>
      <c r="K20" s="25">
        <v>1</v>
      </c>
      <c r="L20" s="59">
        <f>K20*10-ABS(K20*(A20+4))</f>
        <v>6</v>
      </c>
      <c r="M20" s="25">
        <v>4</v>
      </c>
      <c r="N20" s="17">
        <f>M20*B20</f>
        <v>20</v>
      </c>
      <c r="O20" s="25">
        <v>1</v>
      </c>
      <c r="P20" s="21">
        <f>O20*B20</f>
        <v>5</v>
      </c>
      <c r="Q20" s="49">
        <v>4</v>
      </c>
      <c r="R20" s="50">
        <f>Q20*B20</f>
        <v>20</v>
      </c>
      <c r="S20" s="49">
        <v>4</v>
      </c>
      <c r="T20" s="50">
        <f>S20*B20</f>
        <v>20</v>
      </c>
      <c r="U20" s="49">
        <v>4</v>
      </c>
      <c r="V20" s="50">
        <f>U20*B20</f>
        <v>20</v>
      </c>
      <c r="W20" s="49">
        <v>2</v>
      </c>
      <c r="X20" s="50">
        <f>W20*10-ABS(W20*(A20))</f>
        <v>20</v>
      </c>
      <c r="Y20" s="49">
        <v>1</v>
      </c>
      <c r="Z20" s="50">
        <f>Y20*10-ABS(Y20*(A20))</f>
        <v>10</v>
      </c>
      <c r="AA20" s="49">
        <v>1</v>
      </c>
      <c r="AB20" s="55">
        <v>4</v>
      </c>
      <c r="AC20" s="50">
        <f>AA20*10-ABS(AA20*(A20-AB20+5))</f>
        <v>9</v>
      </c>
      <c r="AD20" s="49">
        <v>1</v>
      </c>
      <c r="AE20" s="55">
        <v>0</v>
      </c>
      <c r="AF20" s="50">
        <f>AD20*10-ABS(AD20*(A20-AE20))</f>
        <v>10</v>
      </c>
    </row>
    <row r="21" spans="1:32">
      <c r="C21" s="25"/>
      <c r="D21" s="21"/>
      <c r="E21" s="20"/>
      <c r="F21" s="21"/>
      <c r="G21" s="25"/>
      <c r="H21" s="17"/>
      <c r="I21" s="25"/>
      <c r="J21" s="17"/>
      <c r="K21" s="25"/>
      <c r="L21" s="17"/>
      <c r="M21" s="25"/>
      <c r="N21" s="17"/>
      <c r="O21" s="25"/>
      <c r="P21" s="21"/>
      <c r="Q21" s="49"/>
      <c r="R21" s="50"/>
      <c r="S21" s="49"/>
      <c r="T21" s="50"/>
      <c r="U21" s="49"/>
      <c r="V21" s="50"/>
      <c r="W21" s="49"/>
      <c r="X21" s="50"/>
      <c r="Y21" s="49"/>
      <c r="Z21" s="50"/>
      <c r="AA21" s="49"/>
      <c r="AB21" s="55"/>
      <c r="AC21" s="50"/>
      <c r="AD21" s="49"/>
      <c r="AE21" s="55"/>
      <c r="AF21" s="50"/>
    </row>
    <row r="22" spans="1:32">
      <c r="A22">
        <f>B22-5</f>
        <v>0</v>
      </c>
      <c r="B22">
        <v>5</v>
      </c>
      <c r="C22" s="25">
        <v>1</v>
      </c>
      <c r="D22" s="21">
        <f>10-ABS(C22*A22)</f>
        <v>10</v>
      </c>
      <c r="E22" s="20">
        <v>-5</v>
      </c>
      <c r="F22" s="21">
        <f>2*A22*E22</f>
        <v>0</v>
      </c>
      <c r="G22" s="25">
        <v>-4</v>
      </c>
      <c r="H22" s="17">
        <f>40+2*G22*B22</f>
        <v>0</v>
      </c>
      <c r="I22" s="25">
        <v>-1</v>
      </c>
      <c r="J22" s="17">
        <f>-10*I22+I22*B22</f>
        <v>5</v>
      </c>
      <c r="K22" s="25">
        <v>-4</v>
      </c>
      <c r="L22" s="17">
        <f>2*K22*A22</f>
        <v>0</v>
      </c>
      <c r="M22" s="25">
        <v>-1</v>
      </c>
      <c r="N22" s="17">
        <f>-M22*10+M22*B22</f>
        <v>5</v>
      </c>
      <c r="O22" s="25">
        <v>-3</v>
      </c>
      <c r="P22" s="21">
        <f>-O22*10+O22*B22</f>
        <v>15</v>
      </c>
      <c r="Q22" s="49">
        <v>-3</v>
      </c>
      <c r="R22" s="50">
        <f>-10*I22+I22*B22</f>
        <v>5</v>
      </c>
      <c r="S22" s="49">
        <v>-3</v>
      </c>
      <c r="T22" s="50">
        <f>10*-S22+S22*B22</f>
        <v>15</v>
      </c>
      <c r="U22" s="49">
        <v>5</v>
      </c>
      <c r="V22" s="50">
        <f>U22*B22</f>
        <v>25</v>
      </c>
      <c r="W22" s="49">
        <v>4</v>
      </c>
      <c r="X22" s="50">
        <f>W22*10-ABS(W22*(A22+5))</f>
        <v>20</v>
      </c>
      <c r="Y22" s="49">
        <v>3</v>
      </c>
      <c r="Z22" s="50">
        <f>Y22*10-ABS(Y22*(A22+5))</f>
        <v>15</v>
      </c>
      <c r="AA22" s="49">
        <v>2</v>
      </c>
      <c r="AB22" s="55">
        <v>2</v>
      </c>
      <c r="AC22" s="50">
        <f>AA22*10-ABS(AA22*(A22-AB22+5))</f>
        <v>14</v>
      </c>
      <c r="AD22" s="49">
        <v>2</v>
      </c>
      <c r="AE22" s="55">
        <v>5</v>
      </c>
      <c r="AF22" s="50">
        <f>AD22*10-ABS(AD22*(A22-AE22))</f>
        <v>10</v>
      </c>
    </row>
    <row r="23" spans="1:32" ht="16" thickBot="1">
      <c r="C23" s="25"/>
      <c r="D23" s="21"/>
      <c r="E23" s="20"/>
      <c r="F23" s="21"/>
      <c r="G23" s="25"/>
      <c r="H23" s="17"/>
      <c r="I23" s="25"/>
      <c r="J23" s="17"/>
      <c r="K23" s="25"/>
      <c r="L23" s="17"/>
      <c r="M23" s="25"/>
      <c r="N23" s="17"/>
      <c r="O23" s="25"/>
      <c r="P23" s="17"/>
      <c r="Q23" s="49"/>
      <c r="R23" s="51"/>
      <c r="S23" s="49"/>
      <c r="T23" s="51"/>
      <c r="U23" s="49"/>
      <c r="V23" s="51"/>
      <c r="W23" s="49"/>
      <c r="X23" s="51"/>
      <c r="Y23" s="49"/>
      <c r="Z23" s="51"/>
      <c r="AA23" s="49"/>
      <c r="AB23" s="55"/>
      <c r="AC23" s="51"/>
      <c r="AD23" s="49"/>
      <c r="AE23" s="55"/>
      <c r="AF23" s="51"/>
    </row>
    <row r="24" spans="1:32" ht="16" thickBot="1">
      <c r="A24" t="s">
        <v>41</v>
      </c>
      <c r="C24" s="26">
        <f>10*(ABS(C4)+ABS(C6)+ABS(C8)+ABS(C10)+ABS(C12)+ABS(C14)+ABS(C16)+ABS(C18)+ABS(C20)+ABS(C22))</f>
        <v>180</v>
      </c>
      <c r="D24" s="22">
        <f>SUM(D4:D22)</f>
        <v>68</v>
      </c>
      <c r="E24" s="26">
        <f>10*(ABS(E4)+ABS(E6)+ABS(E8)+ABS(E10)+ABS(E12)+ABS(E14)+ABS(E16)+ABS(E18)+ABS(E20)+ABS(E22))</f>
        <v>380</v>
      </c>
      <c r="F24" s="22">
        <f>SUM(F4:F22)</f>
        <v>195</v>
      </c>
      <c r="G24" s="26">
        <f>10*(ABS(G4)+ABS(G6)+ABS(G8)+ABS(G10)+ABS(G12)+ABS(G14)+ABS(G16)+ABS(G18)+ABS(G20)+ABS(G22))</f>
        <v>240</v>
      </c>
      <c r="H24" s="22">
        <f>SUM(H4:H22)</f>
        <v>90</v>
      </c>
      <c r="I24" s="26">
        <f>10*(ABS(I4)+ABS(I6)+ABS(I8)+ABS(I10)+ABS(I12)+ABS(I14)+ABS(I16)+ABS(I18)+ABS(I20)+ABS(I22))</f>
        <v>240</v>
      </c>
      <c r="J24" s="22">
        <f>SUM(J4:J22)</f>
        <v>95</v>
      </c>
      <c r="K24" s="26">
        <f>10*(ABS(K4)+ABS(K6)+ABS(K8)+ABS(K10)+ABS(K12)+ABS(K14)+ABS(K16)+ABS(K18)+ABS(K20)+ABS(K22))</f>
        <v>290</v>
      </c>
      <c r="L24" s="22">
        <f>SUM(L4:L22)</f>
        <v>114</v>
      </c>
      <c r="M24" s="26">
        <f>10*(ABS(M4)+ABS(M6)+ABS(M8)+ABS(M10)+ABS(M12)+ABS(M14)+ABS(M16)+ABS(M18)+ABS(M20)+ABS(M22))</f>
        <v>230</v>
      </c>
      <c r="N24" s="22">
        <f>SUM(N4:N22)</f>
        <v>116</v>
      </c>
      <c r="O24" s="26">
        <f>10*(ABS(O4)+ABS(O6)+ABS(O8)+ABS(O10)+ABS(O12)+ABS(O14)+ABS(O16)+ABS(O18)+ABS(O20)+ABS(O22))</f>
        <v>310</v>
      </c>
      <c r="P24" s="22">
        <f>SUM(P4:P22)</f>
        <v>116</v>
      </c>
      <c r="Q24" s="26">
        <f>10*(ABS(Q4)+ABS(Q6)+ABS(Q8)+ABS(Q10)+ABS(Q12)+ABS(Q14)+ABS(Q16)+ABS(Q18)+ABS(Q20)+ABS(Q22))</f>
        <v>270</v>
      </c>
      <c r="R24" s="22">
        <f>SUM(R4:R22)</f>
        <v>125</v>
      </c>
      <c r="S24" s="26">
        <f>10*(ABS(S4)+ABS(S6)+ABS(S8)+ABS(S10)+ABS(S12)+ABS(S14)+ABS(S16)+ABS(S18)+ABS(S20)+ABS(S22))</f>
        <v>290</v>
      </c>
      <c r="T24" s="22">
        <f>SUM(T4:T22)</f>
        <v>145</v>
      </c>
      <c r="U24" s="26"/>
      <c r="V24" s="22">
        <f>SUM(V4:V22)</f>
        <v>170</v>
      </c>
      <c r="W24" s="26"/>
      <c r="X24" s="22">
        <f>SUM(X4:X22)</f>
        <v>222</v>
      </c>
      <c r="Y24" s="26"/>
      <c r="Z24" s="53">
        <f>SUM(Z4:Z22)</f>
        <v>213</v>
      </c>
      <c r="AA24" s="57">
        <f>SUM(AA4:AA22)</f>
        <v>27</v>
      </c>
      <c r="AB24" s="56"/>
      <c r="AC24" s="53">
        <f>SUM(AC4:AC22)</f>
        <v>188</v>
      </c>
      <c r="AD24" s="57">
        <f>SUM(AD4:AD22)</f>
        <v>27</v>
      </c>
      <c r="AE24" s="56"/>
      <c r="AF24" s="53">
        <f>SUM(AF4:AF22)</f>
        <v>179</v>
      </c>
    </row>
    <row r="25" spans="1:32">
      <c r="A25" t="s">
        <v>53</v>
      </c>
      <c r="C25" s="15"/>
      <c r="D25" s="15">
        <f>C24</f>
        <v>180</v>
      </c>
      <c r="E25" s="16"/>
      <c r="F25" s="15">
        <f>E24</f>
        <v>380</v>
      </c>
      <c r="G25" s="15"/>
      <c r="H25" s="15">
        <f>G24</f>
        <v>240</v>
      </c>
      <c r="J25" s="58">
        <f>I24</f>
        <v>240</v>
      </c>
      <c r="L25" s="58">
        <f>K24</f>
        <v>290</v>
      </c>
      <c r="N25" s="58">
        <v>230</v>
      </c>
      <c r="P25" s="15">
        <f>O24</f>
        <v>310</v>
      </c>
      <c r="R25" s="15">
        <f>Q24</f>
        <v>270</v>
      </c>
      <c r="T25" s="15">
        <f>S24</f>
        <v>290</v>
      </c>
      <c r="V25" s="15">
        <v>340</v>
      </c>
      <c r="X25" s="15">
        <v>290</v>
      </c>
      <c r="Z25" s="15">
        <v>300</v>
      </c>
      <c r="AC25" s="15">
        <f>10*AA24</f>
        <v>270</v>
      </c>
      <c r="AF25" s="15">
        <f>10*AD24</f>
        <v>270</v>
      </c>
    </row>
    <row r="26" spans="1:32">
      <c r="C26" s="15"/>
      <c r="D26" s="48">
        <f>D24/D25</f>
        <v>0.37777777777777777</v>
      </c>
      <c r="E26" s="16"/>
      <c r="F26" s="48">
        <f>F24/F25</f>
        <v>0.51315789473684215</v>
      </c>
      <c r="G26" s="15"/>
      <c r="H26" s="48">
        <f>H24/H25</f>
        <v>0.375</v>
      </c>
      <c r="J26" s="48">
        <f>J24/J25</f>
        <v>0.39583333333333331</v>
      </c>
      <c r="L26" s="48">
        <f>L24/L25</f>
        <v>0.39310344827586208</v>
      </c>
      <c r="N26" s="48">
        <f>N24/N25</f>
        <v>0.5043478260869565</v>
      </c>
      <c r="P26" s="48">
        <f>P24/P25</f>
        <v>0.37419354838709679</v>
      </c>
      <c r="R26" s="48">
        <f>R24/R25</f>
        <v>0.46296296296296297</v>
      </c>
      <c r="T26" s="48">
        <f>T24/T25</f>
        <v>0.5</v>
      </c>
      <c r="V26" s="48">
        <f>V24/V25</f>
        <v>0.5</v>
      </c>
      <c r="X26" s="48">
        <f>X24/X25</f>
        <v>0.76551724137931032</v>
      </c>
      <c r="Z26" s="48">
        <f>Z24/Z25</f>
        <v>0.71</v>
      </c>
      <c r="AC26" s="48">
        <f>AC24/AC25</f>
        <v>0.6962962962962963</v>
      </c>
      <c r="AF26" s="48">
        <f>AF24/AF25</f>
        <v>0.66296296296296298</v>
      </c>
    </row>
    <row r="27" spans="1:32">
      <c r="C27" s="15"/>
      <c r="E27" s="16"/>
      <c r="F27" s="15"/>
      <c r="G27" s="15"/>
      <c r="P27" s="47"/>
    </row>
    <row r="28" spans="1:32">
      <c r="B28" s="15"/>
      <c r="C28" s="65" t="s">
        <v>20</v>
      </c>
      <c r="E28" s="16"/>
    </row>
    <row r="29" spans="1:32">
      <c r="B29" s="15"/>
      <c r="C29" s="14" t="s">
        <v>21</v>
      </c>
      <c r="D29" s="52">
        <f>D26</f>
        <v>0.37777777777777777</v>
      </c>
      <c r="E29" s="16"/>
    </row>
    <row r="30" spans="1:32">
      <c r="B30" s="15"/>
      <c r="C30" s="14" t="s">
        <v>22</v>
      </c>
      <c r="D30" s="52">
        <f>F26</f>
        <v>0.51315789473684215</v>
      </c>
      <c r="E30" s="16"/>
    </row>
    <row r="31" spans="1:32">
      <c r="B31" s="15"/>
      <c r="C31" s="14" t="s">
        <v>23</v>
      </c>
      <c r="D31" s="52">
        <f>H26</f>
        <v>0.375</v>
      </c>
      <c r="E31" s="16"/>
    </row>
    <row r="32" spans="1:32">
      <c r="B32" s="15"/>
      <c r="C32" s="14" t="s">
        <v>48</v>
      </c>
      <c r="D32" s="52">
        <f>J26</f>
        <v>0.39583333333333331</v>
      </c>
      <c r="E32" s="16"/>
    </row>
    <row r="33" spans="2:5">
      <c r="B33" s="15"/>
      <c r="C33" s="14" t="s">
        <v>24</v>
      </c>
      <c r="D33" s="52">
        <f>L26</f>
        <v>0.39310344827586208</v>
      </c>
      <c r="E33" s="16"/>
    </row>
    <row r="34" spans="2:5">
      <c r="B34" s="15"/>
      <c r="C34" s="66" t="s">
        <v>25</v>
      </c>
      <c r="E34" s="16"/>
    </row>
    <row r="35" spans="2:5">
      <c r="B35" s="15"/>
      <c r="C35" s="10" t="s">
        <v>26</v>
      </c>
      <c r="D35" s="52">
        <f>N26</f>
        <v>0.5043478260869565</v>
      </c>
      <c r="E35" s="16"/>
    </row>
    <row r="36" spans="2:5">
      <c r="B36" s="15"/>
      <c r="C36" s="14" t="s">
        <v>27</v>
      </c>
      <c r="D36" s="52">
        <f>P26</f>
        <v>0.37419354838709679</v>
      </c>
      <c r="E36" s="16"/>
    </row>
    <row r="37" spans="2:5">
      <c r="B37" s="15"/>
      <c r="C37" s="64" t="s">
        <v>28</v>
      </c>
      <c r="E37" s="16"/>
    </row>
    <row r="38" spans="2:5">
      <c r="B38" s="15"/>
      <c r="C38" s="14" t="s">
        <v>29</v>
      </c>
      <c r="D38" s="52">
        <f>R26</f>
        <v>0.46296296296296297</v>
      </c>
      <c r="E38" s="16"/>
    </row>
    <row r="39" spans="2:5">
      <c r="B39" s="15"/>
      <c r="C39" s="14" t="s">
        <v>30</v>
      </c>
      <c r="D39" s="52">
        <f>T26</f>
        <v>0.5</v>
      </c>
      <c r="E39" s="16"/>
    </row>
    <row r="40" spans="2:5">
      <c r="B40" s="15"/>
      <c r="C40" s="14" t="s">
        <v>31</v>
      </c>
      <c r="D40" s="52">
        <f>V26</f>
        <v>0.5</v>
      </c>
      <c r="E40" s="16"/>
    </row>
    <row r="41" spans="2:5">
      <c r="B41" s="15"/>
      <c r="C41" s="65" t="s">
        <v>32</v>
      </c>
      <c r="E41" s="16"/>
    </row>
    <row r="42" spans="2:5">
      <c r="B42" s="15"/>
      <c r="C42" s="14" t="s">
        <v>33</v>
      </c>
      <c r="D42" s="52">
        <f>X26</f>
        <v>0.76551724137931032</v>
      </c>
      <c r="E42" s="16"/>
    </row>
    <row r="43" spans="2:5">
      <c r="B43" s="15"/>
      <c r="C43" s="14" t="s">
        <v>34</v>
      </c>
      <c r="D43" s="52">
        <f>Z26</f>
        <v>0.71</v>
      </c>
      <c r="E43" s="16"/>
    </row>
    <row r="44" spans="2:5">
      <c r="B44" s="15"/>
      <c r="C44" s="14" t="s">
        <v>35</v>
      </c>
      <c r="D44" s="52">
        <f>AC26</f>
        <v>0.6962962962962963</v>
      </c>
      <c r="E44" s="16"/>
    </row>
    <row r="45" spans="2:5">
      <c r="B45" s="15"/>
      <c r="C45" s="14" t="s">
        <v>36</v>
      </c>
      <c r="D45" s="52">
        <f>AF26</f>
        <v>0.66296296296296298</v>
      </c>
      <c r="E45" s="16"/>
    </row>
  </sheetData>
  <pageMargins left="0.75" right="0.75" top="1" bottom="1" header="0.5" footer="0.5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3" name="Scroll Bar 1">
              <controlPr defaultSize="0" autoPict="0">
                <anchor moveWithCells="1">
                  <from>
                    <xdr:col>26</xdr:col>
                    <xdr:colOff>38100</xdr:colOff>
                    <xdr:row>4</xdr:row>
                    <xdr:rowOff>0</xdr:rowOff>
                  </from>
                  <to>
                    <xdr:col>29</xdr:col>
                    <xdr:colOff>0</xdr:colOff>
                    <xdr:row>6</xdr:row>
                    <xdr:rowOff>12700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0" r:id="rId4" name="Scroll Bar 2">
              <controlPr defaultSize="0" autoPict="0">
                <anchor moveWithCells="1">
                  <from>
                    <xdr:col>26</xdr:col>
                    <xdr:colOff>12700</xdr:colOff>
                    <xdr:row>6</xdr:row>
                    <xdr:rowOff>12700</xdr:rowOff>
                  </from>
                  <to>
                    <xdr:col>28</xdr:col>
                    <xdr:colOff>647700</xdr:colOff>
                    <xdr:row>7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1" r:id="rId5" name="Scroll Bar 3">
              <controlPr defaultSize="0" autoPict="0">
                <anchor moveWithCells="1">
                  <from>
                    <xdr:col>26</xdr:col>
                    <xdr:colOff>12700</xdr:colOff>
                    <xdr:row>8</xdr:row>
                    <xdr:rowOff>0</xdr:rowOff>
                  </from>
                  <to>
                    <xdr:col>28</xdr:col>
                    <xdr:colOff>647700</xdr:colOff>
                    <xdr:row>9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2" r:id="rId6" name="Scroll Bar 4">
              <controlPr defaultSize="0" autoPict="0">
                <anchor moveWithCells="1">
                  <from>
                    <xdr:col>26</xdr:col>
                    <xdr:colOff>0</xdr:colOff>
                    <xdr:row>10</xdr:row>
                    <xdr:rowOff>12700</xdr:rowOff>
                  </from>
                  <to>
                    <xdr:col>28</xdr:col>
                    <xdr:colOff>635000</xdr:colOff>
                    <xdr:row>11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3" r:id="rId7" name="Scroll Bar 5">
              <controlPr defaultSize="0" autoPict="0">
                <anchor moveWithCells="1">
                  <from>
                    <xdr:col>26</xdr:col>
                    <xdr:colOff>12700</xdr:colOff>
                    <xdr:row>12</xdr:row>
                    <xdr:rowOff>0</xdr:rowOff>
                  </from>
                  <to>
                    <xdr:col>28</xdr:col>
                    <xdr:colOff>647700</xdr:colOff>
                    <xdr:row>13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4" r:id="rId8" name="Scroll Bar 6">
              <controlPr defaultSize="0" autoPict="0">
                <anchor moveWithCells="1">
                  <from>
                    <xdr:col>26</xdr:col>
                    <xdr:colOff>0</xdr:colOff>
                    <xdr:row>14</xdr:row>
                    <xdr:rowOff>12700</xdr:rowOff>
                  </from>
                  <to>
                    <xdr:col>28</xdr:col>
                    <xdr:colOff>635000</xdr:colOff>
                    <xdr:row>15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5" r:id="rId9" name="Scroll Bar 7">
              <controlPr defaultSize="0" autoPict="0">
                <anchor moveWithCells="1">
                  <from>
                    <xdr:col>26</xdr:col>
                    <xdr:colOff>12700</xdr:colOff>
                    <xdr:row>16</xdr:row>
                    <xdr:rowOff>12700</xdr:rowOff>
                  </from>
                  <to>
                    <xdr:col>28</xdr:col>
                    <xdr:colOff>647700</xdr:colOff>
                    <xdr:row>17</xdr:row>
                    <xdr:rowOff>50800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6" r:id="rId10" name="Scroll Bar 8">
              <controlPr defaultSize="0" autoPict="0">
                <anchor moveWithCells="1">
                  <from>
                    <xdr:col>26</xdr:col>
                    <xdr:colOff>38100</xdr:colOff>
                    <xdr:row>17</xdr:row>
                    <xdr:rowOff>177800</xdr:rowOff>
                  </from>
                  <to>
                    <xdr:col>29</xdr:col>
                    <xdr:colOff>0</xdr:colOff>
                    <xdr:row>19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7" r:id="rId11" name="Scroll Bar 9">
              <controlPr defaultSize="0" autoPict="0">
                <anchor moveWithCells="1">
                  <from>
                    <xdr:col>26</xdr:col>
                    <xdr:colOff>12700</xdr:colOff>
                    <xdr:row>20</xdr:row>
                    <xdr:rowOff>0</xdr:rowOff>
                  </from>
                  <to>
                    <xdr:col>28</xdr:col>
                    <xdr:colOff>647700</xdr:colOff>
                    <xdr:row>21</xdr:row>
                    <xdr:rowOff>38100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058" r:id="rId12" name="Scroll Bar 10">
              <controlPr defaultSize="0" autoPict="0">
                <anchor moveWithCells="1">
                  <from>
                    <xdr:col>26</xdr:col>
                    <xdr:colOff>25400</xdr:colOff>
                    <xdr:row>21</xdr:row>
                    <xdr:rowOff>165100</xdr:rowOff>
                  </from>
                  <to>
                    <xdr:col>28</xdr:col>
                    <xdr:colOff>660400</xdr:colOff>
                    <xdr:row>22</xdr:row>
                    <xdr:rowOff>190500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Calculations</vt:lpstr>
    </vt:vector>
  </TitlesOfParts>
  <Company>The Architects Practice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Foxell</dc:creator>
  <cp:lastModifiedBy>Simon Foxell</cp:lastModifiedBy>
  <cp:lastPrinted>2014-01-05T13:13:27Z</cp:lastPrinted>
  <dcterms:created xsi:type="dcterms:W3CDTF">2014-01-03T17:33:22Z</dcterms:created>
  <dcterms:modified xsi:type="dcterms:W3CDTF">2014-06-16T09:26:24Z</dcterms:modified>
</cp:coreProperties>
</file>